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eku\Downloads\"/>
    </mc:Choice>
  </mc:AlternateContent>
  <xr:revisionPtr revIDLastSave="0" documentId="13_ncr:1_{891849E1-2DEE-4651-9834-664860D2FCD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kaz" sheetId="3" r:id="rId1"/>
    <sheet name="Číselník" sheetId="5" state="hidden" r:id="rId2"/>
    <sheet name="Natavení pracovní doby" sheetId="4" r:id="rId3"/>
  </sheets>
  <definedNames>
    <definedName name="_xlnm.Print_Area" localSheetId="0">Výkaz!$B$1:$W$49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9" i="3" l="1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H39" i="3" l="1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BX39" i="3" l="1"/>
  <c r="BY39" i="3" s="1"/>
  <c r="BX38" i="3"/>
  <c r="BY38" i="3" s="1"/>
  <c r="BX37" i="3"/>
  <c r="BY37" i="3" s="1"/>
  <c r="BX36" i="3"/>
  <c r="BY36" i="3" s="1"/>
  <c r="BZ36" i="3" s="1"/>
  <c r="BX35" i="3"/>
  <c r="BY35" i="3" s="1"/>
  <c r="BX34" i="3"/>
  <c r="BY34" i="3" s="1"/>
  <c r="BX33" i="3"/>
  <c r="BY33" i="3" s="1"/>
  <c r="BZ33" i="3" s="1"/>
  <c r="BX32" i="3"/>
  <c r="BY32" i="3" s="1"/>
  <c r="BZ32" i="3" s="1"/>
  <c r="BX31" i="3"/>
  <c r="BY31" i="3" s="1"/>
  <c r="BX30" i="3"/>
  <c r="BY30" i="3" s="1"/>
  <c r="BX29" i="3"/>
  <c r="BY29" i="3" s="1"/>
  <c r="BZ29" i="3" s="1"/>
  <c r="BX28" i="3"/>
  <c r="BY28" i="3" s="1"/>
  <c r="BZ28" i="3" s="1"/>
  <c r="BX27" i="3"/>
  <c r="BY27" i="3" s="1"/>
  <c r="BZ27" i="3" s="1"/>
  <c r="BX26" i="3"/>
  <c r="BY26" i="3" s="1"/>
  <c r="BZ26" i="3" s="1"/>
  <c r="BX25" i="3"/>
  <c r="BY25" i="3" s="1"/>
  <c r="BX24" i="3"/>
  <c r="BY24" i="3" s="1"/>
  <c r="BZ24" i="3" s="1"/>
  <c r="BX23" i="3"/>
  <c r="BY23" i="3" s="1"/>
  <c r="BX22" i="3"/>
  <c r="BY22" i="3" s="1"/>
  <c r="BZ22" i="3" s="1"/>
  <c r="BX21" i="3"/>
  <c r="BY21" i="3" s="1"/>
  <c r="BX20" i="3"/>
  <c r="BY20" i="3" s="1"/>
  <c r="BZ20" i="3" s="1"/>
  <c r="BX19" i="3"/>
  <c r="BY19" i="3" s="1"/>
  <c r="BZ19" i="3" s="1"/>
  <c r="BX18" i="3"/>
  <c r="BY18" i="3" s="1"/>
  <c r="BZ18" i="3" s="1"/>
  <c r="BX17" i="3"/>
  <c r="BY17" i="3" s="1"/>
  <c r="BX16" i="3"/>
  <c r="BY16" i="3" s="1"/>
  <c r="BZ16" i="3" s="1"/>
  <c r="BX15" i="3"/>
  <c r="BY15" i="3" s="1"/>
  <c r="BX14" i="3"/>
  <c r="BY14" i="3" s="1"/>
  <c r="BZ14" i="3" s="1"/>
  <c r="BX13" i="3"/>
  <c r="BY13" i="3" s="1"/>
  <c r="BX12" i="3"/>
  <c r="BY12" i="3" s="1"/>
  <c r="BX11" i="3"/>
  <c r="BY11" i="3" s="1"/>
  <c r="BX10" i="3"/>
  <c r="BY10" i="3" s="1"/>
  <c r="BZ10" i="3" s="1"/>
  <c r="BX9" i="3"/>
  <c r="BY9" i="3" s="1"/>
  <c r="BZ9" i="3" s="1"/>
  <c r="BZ39" i="3"/>
  <c r="BZ35" i="3"/>
  <c r="BZ23" i="3"/>
  <c r="BZ15" i="3"/>
  <c r="BZ11" i="3"/>
  <c r="BZ38" i="3"/>
  <c r="BZ25" i="3"/>
  <c r="BZ17" i="3"/>
  <c r="BZ34" i="3"/>
  <c r="BZ37" i="3"/>
  <c r="BZ21" i="3"/>
  <c r="BZ13" i="3"/>
  <c r="BZ30" i="3"/>
  <c r="BZ12" i="3"/>
  <c r="BZ31" i="3"/>
  <c r="AS9" i="3" l="1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V26" i="3" l="1"/>
  <c r="AE26" i="3" s="1"/>
  <c r="AV10" i="3"/>
  <c r="AE10" i="3" s="1"/>
  <c r="AV32" i="3"/>
  <c r="AE32" i="3" s="1"/>
  <c r="AV16" i="3"/>
  <c r="AE16" i="3" s="1"/>
  <c r="AW25" i="3"/>
  <c r="AW37" i="3"/>
  <c r="AW33" i="3"/>
  <c r="AW29" i="3"/>
  <c r="AW21" i="3"/>
  <c r="AW17" i="3"/>
  <c r="AW13" i="3"/>
  <c r="AV38" i="3"/>
  <c r="AE38" i="3" s="1"/>
  <c r="AV34" i="3"/>
  <c r="AE34" i="3" s="1"/>
  <c r="AV30" i="3"/>
  <c r="AE30" i="3" s="1"/>
  <c r="AV22" i="3"/>
  <c r="AE22" i="3" s="1"/>
  <c r="AV18" i="3"/>
  <c r="AE18" i="3" s="1"/>
  <c r="AV14" i="3"/>
  <c r="AE14" i="3" s="1"/>
  <c r="AV37" i="3"/>
  <c r="AE37" i="3" s="1"/>
  <c r="AV33" i="3"/>
  <c r="AE33" i="3" s="1"/>
  <c r="AV29" i="3"/>
  <c r="AE29" i="3" s="1"/>
  <c r="AV25" i="3"/>
  <c r="AE25" i="3" s="1"/>
  <c r="AV21" i="3"/>
  <c r="AE21" i="3" s="1"/>
  <c r="AV17" i="3"/>
  <c r="AE17" i="3" s="1"/>
  <c r="AV13" i="3"/>
  <c r="AE13" i="3" s="1"/>
  <c r="AV9" i="3"/>
  <c r="AE9" i="3" s="1"/>
  <c r="AW39" i="3"/>
  <c r="AW35" i="3"/>
  <c r="AW31" i="3"/>
  <c r="AW27" i="3"/>
  <c r="AW23" i="3"/>
  <c r="AW19" i="3"/>
  <c r="AW15" i="3"/>
  <c r="AW11" i="3"/>
  <c r="AW38" i="3"/>
  <c r="AW34" i="3"/>
  <c r="AW26" i="3"/>
  <c r="AW22" i="3"/>
  <c r="AW18" i="3"/>
  <c r="AW10" i="3"/>
  <c r="AW9" i="3"/>
  <c r="AW28" i="3"/>
  <c r="AW30" i="3"/>
  <c r="AW14" i="3"/>
  <c r="AV28" i="3"/>
  <c r="AE28" i="3" s="1"/>
  <c r="AV12" i="3"/>
  <c r="AE12" i="3" s="1"/>
  <c r="AW24" i="3"/>
  <c r="AW12" i="3"/>
  <c r="AV39" i="3"/>
  <c r="AE39" i="3" s="1"/>
  <c r="AV35" i="3"/>
  <c r="AE35" i="3" s="1"/>
  <c r="AV31" i="3"/>
  <c r="AE31" i="3" s="1"/>
  <c r="AV27" i="3"/>
  <c r="AE27" i="3" s="1"/>
  <c r="AV23" i="3"/>
  <c r="AE23" i="3" s="1"/>
  <c r="AV19" i="3"/>
  <c r="AE19" i="3" s="1"/>
  <c r="AV15" i="3"/>
  <c r="AE15" i="3" s="1"/>
  <c r="AV11" i="3"/>
  <c r="AE11" i="3" s="1"/>
  <c r="AV24" i="3"/>
  <c r="AE24" i="3" s="1"/>
  <c r="AW36" i="3"/>
  <c r="AW20" i="3"/>
  <c r="AV36" i="3"/>
  <c r="AE36" i="3" s="1"/>
  <c r="AV20" i="3"/>
  <c r="AE20" i="3" s="1"/>
  <c r="AW32" i="3"/>
  <c r="AW16" i="3"/>
  <c r="AI39" i="3"/>
  <c r="AU39" i="3" s="1"/>
  <c r="AI38" i="3"/>
  <c r="AU38" i="3" s="1"/>
  <c r="AY38" i="3" s="1"/>
  <c r="AI37" i="3"/>
  <c r="AU37" i="3" s="1"/>
  <c r="AI36" i="3"/>
  <c r="AU36" i="3" s="1"/>
  <c r="AI35" i="3"/>
  <c r="AU35" i="3" s="1"/>
  <c r="AI34" i="3"/>
  <c r="AU34" i="3" s="1"/>
  <c r="AI33" i="3"/>
  <c r="AU33" i="3" s="1"/>
  <c r="AI32" i="3"/>
  <c r="AU32" i="3" s="1"/>
  <c r="AI31" i="3"/>
  <c r="AU31" i="3" s="1"/>
  <c r="AI30" i="3"/>
  <c r="AU30" i="3" s="1"/>
  <c r="AI29" i="3"/>
  <c r="AU29" i="3" s="1"/>
  <c r="AI28" i="3"/>
  <c r="AU28" i="3" s="1"/>
  <c r="AI27" i="3"/>
  <c r="AU27" i="3" s="1"/>
  <c r="AY27" i="3" s="1"/>
  <c r="AI26" i="3"/>
  <c r="AU26" i="3" s="1"/>
  <c r="AY26" i="3" s="1"/>
  <c r="BA26" i="3" s="1"/>
  <c r="BI26" i="3" s="1"/>
  <c r="AI25" i="3"/>
  <c r="AU25" i="3" s="1"/>
  <c r="AI24" i="3"/>
  <c r="AU24" i="3" s="1"/>
  <c r="AI23" i="3"/>
  <c r="AU23" i="3" s="1"/>
  <c r="AI22" i="3"/>
  <c r="AU22" i="3" s="1"/>
  <c r="AY22" i="3" s="1"/>
  <c r="AI21" i="3"/>
  <c r="AU21" i="3" s="1"/>
  <c r="AI20" i="3"/>
  <c r="AU20" i="3" s="1"/>
  <c r="AI19" i="3"/>
  <c r="AU19" i="3" s="1"/>
  <c r="AI18" i="3"/>
  <c r="AU18" i="3" s="1"/>
  <c r="AY18" i="3" s="1"/>
  <c r="AI17" i="3"/>
  <c r="AU17" i="3" s="1"/>
  <c r="AI16" i="3"/>
  <c r="AU16" i="3" s="1"/>
  <c r="AI15" i="3"/>
  <c r="AU15" i="3" s="1"/>
  <c r="AI14" i="3"/>
  <c r="AU14" i="3" s="1"/>
  <c r="AI13" i="3"/>
  <c r="AU13" i="3" s="1"/>
  <c r="AI12" i="3"/>
  <c r="AU12" i="3" s="1"/>
  <c r="AI11" i="3"/>
  <c r="AU11" i="3" s="1"/>
  <c r="AY11" i="3" s="1"/>
  <c r="AI10" i="3"/>
  <c r="AU10" i="3" s="1"/>
  <c r="AY10" i="3" s="1"/>
  <c r="BA10" i="3" s="1"/>
  <c r="BI10" i="3" s="1"/>
  <c r="AI9" i="3"/>
  <c r="AU9" i="3" s="1"/>
  <c r="AY9" i="3" s="1"/>
  <c r="BL10" i="3" l="1"/>
  <c r="BL26" i="3"/>
  <c r="AY17" i="3"/>
  <c r="AY33" i="3"/>
  <c r="BA33" i="3" s="1"/>
  <c r="BI33" i="3" s="1"/>
  <c r="AY16" i="3"/>
  <c r="BA16" i="3" s="1"/>
  <c r="BI16" i="3" s="1"/>
  <c r="AY20" i="3"/>
  <c r="BA20" i="3" s="1"/>
  <c r="BI20" i="3" s="1"/>
  <c r="AY24" i="3"/>
  <c r="BA24" i="3" s="1"/>
  <c r="BI24" i="3" s="1"/>
  <c r="AY28" i="3"/>
  <c r="BA28" i="3" s="1"/>
  <c r="BI28" i="3" s="1"/>
  <c r="AY32" i="3"/>
  <c r="BA32" i="3" s="1"/>
  <c r="BI32" i="3" s="1"/>
  <c r="AY13" i="3"/>
  <c r="BA13" i="3" s="1"/>
  <c r="BI13" i="3" s="1"/>
  <c r="AY29" i="3"/>
  <c r="BA29" i="3" s="1"/>
  <c r="BI29" i="3" s="1"/>
  <c r="BB10" i="3"/>
  <c r="BC10" i="3"/>
  <c r="BB26" i="3"/>
  <c r="BC26" i="3"/>
  <c r="BA11" i="3"/>
  <c r="BI11" i="3" s="1"/>
  <c r="AY19" i="3"/>
  <c r="BA19" i="3" s="1"/>
  <c r="BI19" i="3" s="1"/>
  <c r="AY23" i="3"/>
  <c r="BA23" i="3" s="1"/>
  <c r="BI23" i="3" s="1"/>
  <c r="BA27" i="3"/>
  <c r="BI27" i="3" s="1"/>
  <c r="AY35" i="3"/>
  <c r="BA35" i="3" s="1"/>
  <c r="BI35" i="3" s="1"/>
  <c r="AY39" i="3"/>
  <c r="BA39" i="3" s="1"/>
  <c r="BI39" i="3" s="1"/>
  <c r="AY15" i="3"/>
  <c r="BA15" i="3" s="1"/>
  <c r="BI15" i="3" s="1"/>
  <c r="BA17" i="3"/>
  <c r="BI17" i="3" s="1"/>
  <c r="AY21" i="3"/>
  <c r="BA21" i="3" s="1"/>
  <c r="BI21" i="3" s="1"/>
  <c r="AY37" i="3"/>
  <c r="BA37" i="3" s="1"/>
  <c r="BI37" i="3" s="1"/>
  <c r="BA18" i="3"/>
  <c r="BI18" i="3" s="1"/>
  <c r="AY30" i="3"/>
  <c r="BA30" i="3" s="1"/>
  <c r="BI30" i="3" s="1"/>
  <c r="BA38" i="3"/>
  <c r="BI38" i="3" s="1"/>
  <c r="AY31" i="3"/>
  <c r="BA31" i="3" s="1"/>
  <c r="BI31" i="3" s="1"/>
  <c r="AY12" i="3"/>
  <c r="BA12" i="3" s="1"/>
  <c r="BI12" i="3" s="1"/>
  <c r="AY36" i="3"/>
  <c r="BA36" i="3" s="1"/>
  <c r="BI36" i="3" s="1"/>
  <c r="AY25" i="3"/>
  <c r="BA25" i="3" s="1"/>
  <c r="BI25" i="3" s="1"/>
  <c r="AY14" i="3"/>
  <c r="BA14" i="3" s="1"/>
  <c r="BI14" i="3" s="1"/>
  <c r="BA22" i="3"/>
  <c r="BI22" i="3" s="1"/>
  <c r="AY34" i="3"/>
  <c r="BA34" i="3" s="1"/>
  <c r="BI34" i="3" s="1"/>
  <c r="BA9" i="3"/>
  <c r="BI9" i="3" s="1"/>
  <c r="BL14" i="3" l="1"/>
  <c r="BL31" i="3"/>
  <c r="BL37" i="3"/>
  <c r="BL39" i="3"/>
  <c r="BL19" i="3"/>
  <c r="BL32" i="3"/>
  <c r="BL16" i="3"/>
  <c r="BL9" i="3"/>
  <c r="BL25" i="3"/>
  <c r="BL38" i="3"/>
  <c r="BL21" i="3"/>
  <c r="BL35" i="3"/>
  <c r="BL11" i="3"/>
  <c r="BL28" i="3"/>
  <c r="BL33" i="3"/>
  <c r="BL34" i="3"/>
  <c r="BL36" i="3"/>
  <c r="BL30" i="3"/>
  <c r="BL17" i="3"/>
  <c r="BL27" i="3"/>
  <c r="BL29" i="3"/>
  <c r="BL24" i="3"/>
  <c r="BL22" i="3"/>
  <c r="BL12" i="3"/>
  <c r="BL18" i="3"/>
  <c r="BL15" i="3"/>
  <c r="BL23" i="3"/>
  <c r="BL13" i="3"/>
  <c r="BL20" i="3"/>
  <c r="BB33" i="3"/>
  <c r="BC29" i="3"/>
  <c r="BC24" i="3"/>
  <c r="BC13" i="3"/>
  <c r="BB20" i="3"/>
  <c r="BB32" i="3"/>
  <c r="BB16" i="3"/>
  <c r="BC33" i="3"/>
  <c r="BC20" i="3"/>
  <c r="BC16" i="3"/>
  <c r="BC32" i="3"/>
  <c r="BB13" i="3"/>
  <c r="BB24" i="3"/>
  <c r="BB29" i="3"/>
  <c r="BB39" i="3"/>
  <c r="BC39" i="3"/>
  <c r="BB22" i="3"/>
  <c r="BC22" i="3"/>
  <c r="BC37" i="3"/>
  <c r="BB37" i="3"/>
  <c r="BB19" i="3"/>
  <c r="BC19" i="3"/>
  <c r="BB14" i="3"/>
  <c r="BC14" i="3"/>
  <c r="BB38" i="3"/>
  <c r="BC38" i="3"/>
  <c r="BB35" i="3"/>
  <c r="BC35" i="3"/>
  <c r="BB11" i="3"/>
  <c r="BC11" i="3"/>
  <c r="BC9" i="3"/>
  <c r="BB9" i="3"/>
  <c r="BC25" i="3"/>
  <c r="BB25" i="3"/>
  <c r="BB30" i="3"/>
  <c r="BC30" i="3"/>
  <c r="BC17" i="3"/>
  <c r="BB17" i="3"/>
  <c r="BB27" i="3"/>
  <c r="BC27" i="3"/>
  <c r="BB28" i="3"/>
  <c r="BC28" i="3"/>
  <c r="BB23" i="3"/>
  <c r="BC23" i="3"/>
  <c r="BC12" i="3"/>
  <c r="BB12" i="3"/>
  <c r="BC21" i="3"/>
  <c r="BB21" i="3"/>
  <c r="BB34" i="3"/>
  <c r="BC34" i="3"/>
  <c r="BB36" i="3"/>
  <c r="BC36" i="3"/>
  <c r="BB31" i="3"/>
  <c r="BC31" i="3"/>
  <c r="BB18" i="3"/>
  <c r="BC18" i="3"/>
  <c r="BB15" i="3"/>
  <c r="BC15" i="3"/>
  <c r="L3" i="3"/>
  <c r="A10" i="3" s="1"/>
  <c r="B10" i="3" l="1"/>
  <c r="N10" i="3" s="1"/>
  <c r="CC10" i="3" s="1"/>
  <c r="P10" i="3" s="1"/>
  <c r="BE10" i="3"/>
  <c r="BF10" i="3" s="1"/>
  <c r="BG10" i="3" s="1"/>
  <c r="A37" i="3"/>
  <c r="A29" i="3"/>
  <c r="A17" i="3"/>
  <c r="A9" i="3"/>
  <c r="A31" i="3"/>
  <c r="A33" i="3"/>
  <c r="A25" i="3"/>
  <c r="A21" i="3"/>
  <c r="A13" i="3"/>
  <c r="A36" i="3"/>
  <c r="A32" i="3"/>
  <c r="A28" i="3"/>
  <c r="A24" i="3"/>
  <c r="A20" i="3"/>
  <c r="A16" i="3"/>
  <c r="A12" i="3"/>
  <c r="A39" i="3"/>
  <c r="A35" i="3"/>
  <c r="A27" i="3"/>
  <c r="A23" i="3"/>
  <c r="A19" i="3"/>
  <c r="A15" i="3"/>
  <c r="A11" i="3"/>
  <c r="A38" i="3"/>
  <c r="A34" i="3"/>
  <c r="A30" i="3"/>
  <c r="A26" i="3"/>
  <c r="A22" i="3"/>
  <c r="A18" i="3"/>
  <c r="A14" i="3"/>
  <c r="CE10" i="3" l="1"/>
  <c r="B14" i="3"/>
  <c r="O14" i="3" s="1"/>
  <c r="CD14" i="3" s="1"/>
  <c r="Q14" i="3" s="1"/>
  <c r="CF14" i="3" s="1"/>
  <c r="BE14" i="3"/>
  <c r="BF14" i="3" s="1"/>
  <c r="BG14" i="3" s="1"/>
  <c r="B15" i="3"/>
  <c r="O15" i="3" s="1"/>
  <c r="CD15" i="3" s="1"/>
  <c r="Q15" i="3" s="1"/>
  <c r="CF15" i="3" s="1"/>
  <c r="BE15" i="3"/>
  <c r="BF15" i="3" s="1"/>
  <c r="BG15" i="3" s="1"/>
  <c r="B20" i="3"/>
  <c r="N20" i="3" s="1"/>
  <c r="CC20" i="3" s="1"/>
  <c r="P20" i="3" s="1"/>
  <c r="BE20" i="3"/>
  <c r="BF20" i="3" s="1"/>
  <c r="BG20" i="3" s="1"/>
  <c r="B29" i="3"/>
  <c r="O29" i="3" s="1"/>
  <c r="CD29" i="3" s="1"/>
  <c r="Q29" i="3" s="1"/>
  <c r="CF29" i="3" s="1"/>
  <c r="BE29" i="3"/>
  <c r="BF29" i="3" s="1"/>
  <c r="BG29" i="3" s="1"/>
  <c r="B34" i="3"/>
  <c r="N34" i="3" s="1"/>
  <c r="CC34" i="3" s="1"/>
  <c r="P34" i="3" s="1"/>
  <c r="BE34" i="3"/>
  <c r="BF34" i="3" s="1"/>
  <c r="BG34" i="3" s="1"/>
  <c r="B22" i="3"/>
  <c r="N22" i="3" s="1"/>
  <c r="CC22" i="3" s="1"/>
  <c r="P22" i="3" s="1"/>
  <c r="BE22" i="3"/>
  <c r="BF22" i="3" s="1"/>
  <c r="BG22" i="3" s="1"/>
  <c r="B12" i="3"/>
  <c r="N12" i="3" s="1"/>
  <c r="CC12" i="3" s="1"/>
  <c r="P12" i="3" s="1"/>
  <c r="BE12" i="3"/>
  <c r="BF12" i="3" s="1"/>
  <c r="BG12" i="3" s="1"/>
  <c r="B21" i="3"/>
  <c r="N21" i="3" s="1"/>
  <c r="CC21" i="3" s="1"/>
  <c r="P21" i="3" s="1"/>
  <c r="BE21" i="3"/>
  <c r="BF21" i="3" s="1"/>
  <c r="BG21" i="3" s="1"/>
  <c r="B9" i="3"/>
  <c r="O9" i="3" s="1"/>
  <c r="CD9" i="3" s="1"/>
  <c r="Q9" i="3" s="1"/>
  <c r="CF9" i="3" s="1"/>
  <c r="BE9" i="3"/>
  <c r="BF9" i="3" s="1"/>
  <c r="BG9" i="3" s="1"/>
  <c r="O10" i="3"/>
  <c r="CD10" i="3" s="1"/>
  <c r="Q10" i="3" s="1"/>
  <c r="CF10" i="3" s="1"/>
  <c r="B30" i="3"/>
  <c r="O30" i="3" s="1"/>
  <c r="CD30" i="3" s="1"/>
  <c r="Q30" i="3" s="1"/>
  <c r="CF30" i="3" s="1"/>
  <c r="BE30" i="3"/>
  <c r="BF30" i="3" s="1"/>
  <c r="BG30" i="3" s="1"/>
  <c r="B35" i="3"/>
  <c r="N35" i="3" s="1"/>
  <c r="CC35" i="3" s="1"/>
  <c r="P35" i="3" s="1"/>
  <c r="BE35" i="3"/>
  <c r="BF35" i="3" s="1"/>
  <c r="BG35" i="3" s="1"/>
  <c r="B36" i="3"/>
  <c r="O36" i="3" s="1"/>
  <c r="CD36" i="3" s="1"/>
  <c r="Q36" i="3" s="1"/>
  <c r="CF36" i="3" s="1"/>
  <c r="BE36" i="3"/>
  <c r="BF36" i="3" s="1"/>
  <c r="BG36" i="3" s="1"/>
  <c r="B33" i="3"/>
  <c r="O33" i="3" s="1"/>
  <c r="CD33" i="3" s="1"/>
  <c r="Q33" i="3" s="1"/>
  <c r="CF33" i="3" s="1"/>
  <c r="BE33" i="3"/>
  <c r="BF33" i="3" s="1"/>
  <c r="BG33" i="3" s="1"/>
  <c r="B18" i="3"/>
  <c r="O18" i="3" s="1"/>
  <c r="CD18" i="3" s="1"/>
  <c r="Q18" i="3" s="1"/>
  <c r="CF18" i="3" s="1"/>
  <c r="BE18" i="3"/>
  <c r="BF18" i="3" s="1"/>
  <c r="BG18" i="3" s="1"/>
  <c r="B19" i="3"/>
  <c r="O19" i="3" s="1"/>
  <c r="CD19" i="3" s="1"/>
  <c r="Q19" i="3" s="1"/>
  <c r="CF19" i="3" s="1"/>
  <c r="BE19" i="3"/>
  <c r="BF19" i="3" s="1"/>
  <c r="BG19" i="3" s="1"/>
  <c r="B39" i="3"/>
  <c r="O39" i="3" s="1"/>
  <c r="CD39" i="3" s="1"/>
  <c r="Q39" i="3" s="1"/>
  <c r="CF39" i="3" s="1"/>
  <c r="BE39" i="3"/>
  <c r="BF39" i="3" s="1"/>
  <c r="BG39" i="3" s="1"/>
  <c r="B24" i="3"/>
  <c r="O24" i="3" s="1"/>
  <c r="CD24" i="3" s="1"/>
  <c r="Q24" i="3" s="1"/>
  <c r="CF24" i="3" s="1"/>
  <c r="BE24" i="3"/>
  <c r="BF24" i="3" s="1"/>
  <c r="BG24" i="3" s="1"/>
  <c r="B13" i="3"/>
  <c r="O13" i="3" s="1"/>
  <c r="CD13" i="3" s="1"/>
  <c r="Q13" i="3" s="1"/>
  <c r="CF13" i="3" s="1"/>
  <c r="BE13" i="3"/>
  <c r="BF13" i="3" s="1"/>
  <c r="BG13" i="3" s="1"/>
  <c r="B31" i="3"/>
  <c r="O31" i="3" s="1"/>
  <c r="CD31" i="3" s="1"/>
  <c r="Q31" i="3" s="1"/>
  <c r="CF31" i="3" s="1"/>
  <c r="BE31" i="3"/>
  <c r="BF31" i="3" s="1"/>
  <c r="BG31" i="3" s="1"/>
  <c r="B37" i="3"/>
  <c r="N37" i="3" s="1"/>
  <c r="CC37" i="3" s="1"/>
  <c r="P37" i="3" s="1"/>
  <c r="BE37" i="3"/>
  <c r="BF37" i="3" s="1"/>
  <c r="BG37" i="3" s="1"/>
  <c r="B38" i="3"/>
  <c r="N38" i="3" s="1"/>
  <c r="CC38" i="3" s="1"/>
  <c r="P38" i="3" s="1"/>
  <c r="BE38" i="3"/>
  <c r="BF38" i="3" s="1"/>
  <c r="BG38" i="3" s="1"/>
  <c r="B23" i="3"/>
  <c r="O23" i="3" s="1"/>
  <c r="CD23" i="3" s="1"/>
  <c r="Q23" i="3" s="1"/>
  <c r="CF23" i="3" s="1"/>
  <c r="BE23" i="3"/>
  <c r="BF23" i="3" s="1"/>
  <c r="BG23" i="3" s="1"/>
  <c r="B28" i="3"/>
  <c r="N28" i="3" s="1"/>
  <c r="CC28" i="3" s="1"/>
  <c r="P28" i="3" s="1"/>
  <c r="BE28" i="3"/>
  <c r="BF28" i="3" s="1"/>
  <c r="BG28" i="3" s="1"/>
  <c r="B26" i="3"/>
  <c r="N26" i="3" s="1"/>
  <c r="CC26" i="3" s="1"/>
  <c r="P26" i="3" s="1"/>
  <c r="BE26" i="3"/>
  <c r="BF26" i="3" s="1"/>
  <c r="BG26" i="3" s="1"/>
  <c r="B11" i="3"/>
  <c r="O11" i="3" s="1"/>
  <c r="CD11" i="3" s="1"/>
  <c r="Q11" i="3" s="1"/>
  <c r="CF11" i="3" s="1"/>
  <c r="BE11" i="3"/>
  <c r="BF11" i="3" s="1"/>
  <c r="BG11" i="3" s="1"/>
  <c r="B27" i="3"/>
  <c r="O27" i="3" s="1"/>
  <c r="CD27" i="3" s="1"/>
  <c r="Q27" i="3" s="1"/>
  <c r="CF27" i="3" s="1"/>
  <c r="BE27" i="3"/>
  <c r="BF27" i="3" s="1"/>
  <c r="BG27" i="3" s="1"/>
  <c r="B16" i="3"/>
  <c r="N16" i="3" s="1"/>
  <c r="CC16" i="3" s="1"/>
  <c r="P16" i="3" s="1"/>
  <c r="BE16" i="3"/>
  <c r="BF16" i="3" s="1"/>
  <c r="BG16" i="3" s="1"/>
  <c r="B32" i="3"/>
  <c r="N32" i="3" s="1"/>
  <c r="CC32" i="3" s="1"/>
  <c r="P32" i="3" s="1"/>
  <c r="BE32" i="3"/>
  <c r="BF32" i="3" s="1"/>
  <c r="BG32" i="3" s="1"/>
  <c r="B25" i="3"/>
  <c r="N25" i="3" s="1"/>
  <c r="CC25" i="3" s="1"/>
  <c r="P25" i="3" s="1"/>
  <c r="BE25" i="3"/>
  <c r="BF25" i="3" s="1"/>
  <c r="BG25" i="3" s="1"/>
  <c r="B17" i="3"/>
  <c r="N17" i="3" s="1"/>
  <c r="CC17" i="3" s="1"/>
  <c r="P17" i="3" s="1"/>
  <c r="BE17" i="3"/>
  <c r="BF17" i="3" s="1"/>
  <c r="BG17" i="3" s="1"/>
  <c r="O12" i="3"/>
  <c r="CD12" i="3" s="1"/>
  <c r="Q12" i="3" s="1"/>
  <c r="CF12" i="3" s="1"/>
  <c r="O21" i="3" l="1"/>
  <c r="CD21" i="3" s="1"/>
  <c r="Q21" i="3" s="1"/>
  <c r="CF21" i="3" s="1"/>
  <c r="O20" i="3"/>
  <c r="CD20" i="3" s="1"/>
  <c r="Q20" i="3" s="1"/>
  <c r="CF20" i="3" s="1"/>
  <c r="N14" i="3"/>
  <c r="Y14" i="3" s="1"/>
  <c r="Z14" i="3" s="1"/>
  <c r="CE12" i="3"/>
  <c r="AB12" i="3"/>
  <c r="AC12" i="3" s="1"/>
  <c r="CE16" i="3"/>
  <c r="CE28" i="3"/>
  <c r="CE38" i="3"/>
  <c r="CE35" i="3"/>
  <c r="CE34" i="3"/>
  <c r="CE20" i="3"/>
  <c r="AB20" i="3"/>
  <c r="AC20" i="3" s="1"/>
  <c r="CE17" i="3"/>
  <c r="CE26" i="3"/>
  <c r="CE37" i="3"/>
  <c r="AB10" i="3"/>
  <c r="AC10" i="3" s="1"/>
  <c r="CE25" i="3"/>
  <c r="CE32" i="3"/>
  <c r="CE21" i="3"/>
  <c r="AB21" i="3"/>
  <c r="AC21" i="3" s="1"/>
  <c r="CE22" i="3"/>
  <c r="Y12" i="3"/>
  <c r="Z12" i="3" s="1"/>
  <c r="Y20" i="3"/>
  <c r="Y10" i="3"/>
  <c r="Z10" i="3" s="1"/>
  <c r="O35" i="3"/>
  <c r="N29" i="3"/>
  <c r="CC29" i="3" s="1"/>
  <c r="P29" i="3" s="1"/>
  <c r="N33" i="3"/>
  <c r="O34" i="3"/>
  <c r="CD34" i="3" s="1"/>
  <c r="Q34" i="3" s="1"/>
  <c r="CF34" i="3" s="1"/>
  <c r="N9" i="3"/>
  <c r="CC9" i="3" s="1"/>
  <c r="P9" i="3" s="1"/>
  <c r="N24" i="3"/>
  <c r="CC24" i="3" s="1"/>
  <c r="P24" i="3" s="1"/>
  <c r="N19" i="3"/>
  <c r="CC19" i="3" s="1"/>
  <c r="P19" i="3" s="1"/>
  <c r="N31" i="3"/>
  <c r="CC31" i="3" s="1"/>
  <c r="P31" i="3" s="1"/>
  <c r="N11" i="3"/>
  <c r="CC11" i="3" s="1"/>
  <c r="P11" i="3" s="1"/>
  <c r="O38" i="3"/>
  <c r="O25" i="3"/>
  <c r="O16" i="3"/>
  <c r="N18" i="3"/>
  <c r="CC18" i="3" s="1"/>
  <c r="P18" i="3" s="1"/>
  <c r="O28" i="3"/>
  <c r="CD28" i="3" s="1"/>
  <c r="Q28" i="3" s="1"/>
  <c r="CF28" i="3" s="1"/>
  <c r="O37" i="3"/>
  <c r="N36" i="3"/>
  <c r="CC36" i="3" s="1"/>
  <c r="P36" i="3" s="1"/>
  <c r="N13" i="3"/>
  <c r="CC13" i="3" s="1"/>
  <c r="P13" i="3" s="1"/>
  <c r="N30" i="3"/>
  <c r="CC30" i="3" s="1"/>
  <c r="P30" i="3" s="1"/>
  <c r="N39" i="3"/>
  <c r="CC39" i="3" s="1"/>
  <c r="P39" i="3" s="1"/>
  <c r="O17" i="3"/>
  <c r="O32" i="3"/>
  <c r="CD32" i="3" s="1"/>
  <c r="Q32" i="3" s="1"/>
  <c r="CF32" i="3" s="1"/>
  <c r="N27" i="3"/>
  <c r="CC27" i="3" s="1"/>
  <c r="P27" i="3" s="1"/>
  <c r="O26" i="3"/>
  <c r="CD26" i="3" s="1"/>
  <c r="Q26" i="3" s="1"/>
  <c r="CF26" i="3" s="1"/>
  <c r="N23" i="3"/>
  <c r="CC23" i="3" s="1"/>
  <c r="P23" i="3" s="1"/>
  <c r="O22" i="3"/>
  <c r="CD22" i="3" s="1"/>
  <c r="Q22" i="3" s="1"/>
  <c r="CF22" i="3" s="1"/>
  <c r="N15" i="3"/>
  <c r="CC15" i="3" s="1"/>
  <c r="P15" i="3" s="1"/>
  <c r="Z20" i="3"/>
  <c r="CC14" i="3" l="1"/>
  <c r="P14" i="3" s="1"/>
  <c r="Y21" i="3"/>
  <c r="Z21" i="3" s="1"/>
  <c r="CE30" i="3"/>
  <c r="AB30" i="3"/>
  <c r="AC30" i="3" s="1"/>
  <c r="AB13" i="3"/>
  <c r="AC13" i="3" s="1"/>
  <c r="CE13" i="3"/>
  <c r="CE18" i="3"/>
  <c r="AB18" i="3"/>
  <c r="AC18" i="3" s="1"/>
  <c r="AB11" i="3"/>
  <c r="AC11" i="3" s="1"/>
  <c r="CE11" i="3"/>
  <c r="CE9" i="3"/>
  <c r="AB9" i="3"/>
  <c r="AC9" i="3" s="1"/>
  <c r="AB34" i="3"/>
  <c r="AC34" i="3" s="1"/>
  <c r="CE23" i="3"/>
  <c r="AB23" i="3"/>
  <c r="AC23" i="3" s="1"/>
  <c r="CE36" i="3"/>
  <c r="AB36" i="3"/>
  <c r="AC36" i="3" s="1"/>
  <c r="CE31" i="3"/>
  <c r="AB31" i="3"/>
  <c r="AC31" i="3" s="1"/>
  <c r="CE14" i="3"/>
  <c r="AB14" i="3"/>
  <c r="AC14" i="3" s="1"/>
  <c r="AD14" i="3" s="1"/>
  <c r="CE39" i="3"/>
  <c r="AB39" i="3"/>
  <c r="AC39" i="3" s="1"/>
  <c r="CE19" i="3"/>
  <c r="AB19" i="3"/>
  <c r="AC19" i="3" s="1"/>
  <c r="AB26" i="3"/>
  <c r="AC26" i="3" s="1"/>
  <c r="AB28" i="3"/>
  <c r="AC28" i="3" s="1"/>
  <c r="CE15" i="3"/>
  <c r="AB15" i="3"/>
  <c r="AC15" i="3" s="1"/>
  <c r="CE27" i="3"/>
  <c r="AB27" i="3"/>
  <c r="AC27" i="3" s="1"/>
  <c r="CE24" i="3"/>
  <c r="AB24" i="3"/>
  <c r="AC24" i="3" s="1"/>
  <c r="CE29" i="3"/>
  <c r="AB29" i="3"/>
  <c r="AC29" i="3" s="1"/>
  <c r="AB22" i="3"/>
  <c r="AC22" i="3" s="1"/>
  <c r="AB32" i="3"/>
  <c r="AC32" i="3" s="1"/>
  <c r="Y35" i="3"/>
  <c r="Z35" i="3" s="1"/>
  <c r="AA35" i="3" s="1"/>
  <c r="BM35" i="3" s="1"/>
  <c r="CD35" i="3"/>
  <c r="Q35" i="3" s="1"/>
  <c r="Y38" i="3"/>
  <c r="Z38" i="3" s="1"/>
  <c r="BJ38" i="3" s="1"/>
  <c r="CD38" i="3"/>
  <c r="Q38" i="3" s="1"/>
  <c r="Y17" i="3"/>
  <c r="Z17" i="3" s="1"/>
  <c r="CD17" i="3"/>
  <c r="Q17" i="3" s="1"/>
  <c r="Y16" i="3"/>
  <c r="Z16" i="3" s="1"/>
  <c r="AA16" i="3" s="1"/>
  <c r="BM16" i="3" s="1"/>
  <c r="CD16" i="3"/>
  <c r="Q16" i="3" s="1"/>
  <c r="Y37" i="3"/>
  <c r="Z37" i="3" s="1"/>
  <c r="CD37" i="3"/>
  <c r="Q37" i="3" s="1"/>
  <c r="Y25" i="3"/>
  <c r="Z25" i="3" s="1"/>
  <c r="BJ25" i="3" s="1"/>
  <c r="CD25" i="3"/>
  <c r="Q25" i="3" s="1"/>
  <c r="Y33" i="3"/>
  <c r="Z33" i="3" s="1"/>
  <c r="BJ33" i="3" s="1"/>
  <c r="CC33" i="3"/>
  <c r="P33" i="3" s="1"/>
  <c r="AA10" i="3"/>
  <c r="BM10" i="3" s="1"/>
  <c r="BJ10" i="3"/>
  <c r="AD10" i="3"/>
  <c r="Y9" i="3"/>
  <c r="Z9" i="3" s="1"/>
  <c r="AA9" i="3" s="1"/>
  <c r="BM9" i="3" s="1"/>
  <c r="Y18" i="3"/>
  <c r="Z18" i="3" s="1"/>
  <c r="Y11" i="3"/>
  <c r="Z11" i="3" s="1"/>
  <c r="Y29" i="3"/>
  <c r="Z29" i="3" s="1"/>
  <c r="Y23" i="3"/>
  <c r="Z23" i="3" s="1"/>
  <c r="Y36" i="3"/>
  <c r="Z36" i="3" s="1"/>
  <c r="AA36" i="3" s="1"/>
  <c r="BM36" i="3" s="1"/>
  <c r="Y31" i="3"/>
  <c r="Z31" i="3" s="1"/>
  <c r="Y15" i="3"/>
  <c r="Z15" i="3" s="1"/>
  <c r="Y39" i="3"/>
  <c r="Z39" i="3" s="1"/>
  <c r="BJ39" i="3" s="1"/>
  <c r="Y34" i="3"/>
  <c r="Z34" i="3" s="1"/>
  <c r="Y26" i="3"/>
  <c r="Z26" i="3" s="1"/>
  <c r="Y13" i="3"/>
  <c r="Z13" i="3" s="1"/>
  <c r="Y24" i="3"/>
  <c r="Z24" i="3" s="1"/>
  <c r="Y27" i="3"/>
  <c r="Z27" i="3" s="1"/>
  <c r="AD27" i="3" s="1"/>
  <c r="Y30" i="3"/>
  <c r="Z30" i="3" s="1"/>
  <c r="Y19" i="3"/>
  <c r="Z19" i="3" s="1"/>
  <c r="Y28" i="3"/>
  <c r="Z28" i="3" s="1"/>
  <c r="Y22" i="3"/>
  <c r="Z22" i="3" s="1"/>
  <c r="Y32" i="3"/>
  <c r="Z32" i="3" s="1"/>
  <c r="BJ12" i="3"/>
  <c r="AA12" i="3"/>
  <c r="BM12" i="3" s="1"/>
  <c r="AA20" i="3"/>
  <c r="BM20" i="3" s="1"/>
  <c r="BJ20" i="3"/>
  <c r="BJ21" i="3"/>
  <c r="AA21" i="3"/>
  <c r="BM21" i="3" s="1"/>
  <c r="BJ14" i="3"/>
  <c r="AA14" i="3"/>
  <c r="BM14" i="3" s="1"/>
  <c r="AD20" i="3"/>
  <c r="AD21" i="3"/>
  <c r="AD12" i="3"/>
  <c r="CA25" i="3"/>
  <c r="CA10" i="3"/>
  <c r="CA14" i="3"/>
  <c r="CA38" i="3"/>
  <c r="CA16" i="3"/>
  <c r="CA17" i="3"/>
  <c r="CA34" i="3"/>
  <c r="CA21" i="3"/>
  <c r="CA23" i="3"/>
  <c r="CA20" i="3"/>
  <c r="CA35" i="3"/>
  <c r="CA12" i="3"/>
  <c r="CA24" i="3"/>
  <c r="CA39" i="3"/>
  <c r="CA19" i="3"/>
  <c r="CA33" i="3"/>
  <c r="AA38" i="3" l="1"/>
  <c r="BM38" i="3" s="1"/>
  <c r="BJ35" i="3"/>
  <c r="AA33" i="3"/>
  <c r="BM33" i="3" s="1"/>
  <c r="AA25" i="3"/>
  <c r="BM25" i="3" s="1"/>
  <c r="CF25" i="3"/>
  <c r="AB25" i="3"/>
  <c r="AC25" i="3" s="1"/>
  <c r="AD25" i="3" s="1"/>
  <c r="CF16" i="3"/>
  <c r="AB16" i="3"/>
  <c r="AC16" i="3" s="1"/>
  <c r="AD16" i="3" s="1"/>
  <c r="CF38" i="3"/>
  <c r="AB38" i="3"/>
  <c r="AC38" i="3" s="1"/>
  <c r="AD38" i="3" s="1"/>
  <c r="CE33" i="3"/>
  <c r="AB33" i="3"/>
  <c r="AC33" i="3" s="1"/>
  <c r="AD33" i="3" s="1"/>
  <c r="CF37" i="3"/>
  <c r="AB37" i="3"/>
  <c r="AC37" i="3" s="1"/>
  <c r="AD37" i="3" s="1"/>
  <c r="CF17" i="3"/>
  <c r="AB17" i="3"/>
  <c r="AC17" i="3" s="1"/>
  <c r="AD17" i="3" s="1"/>
  <c r="CF35" i="3"/>
  <c r="AB35" i="3"/>
  <c r="AC35" i="3" s="1"/>
  <c r="AD35" i="3" s="1"/>
  <c r="AA37" i="3"/>
  <c r="BM37" i="3" s="1"/>
  <c r="BJ16" i="3"/>
  <c r="AA17" i="3"/>
  <c r="BM17" i="3" s="1"/>
  <c r="BJ17" i="3"/>
  <c r="AA34" i="3"/>
  <c r="BM34" i="3" s="1"/>
  <c r="BJ34" i="3"/>
  <c r="AA19" i="3"/>
  <c r="BM19" i="3" s="1"/>
  <c r="AD19" i="3"/>
  <c r="BJ19" i="3"/>
  <c r="AA24" i="3"/>
  <c r="BM24" i="3" s="1"/>
  <c r="BJ24" i="3"/>
  <c r="AD24" i="3"/>
  <c r="AA23" i="3"/>
  <c r="BM23" i="3" s="1"/>
  <c r="BJ23" i="3"/>
  <c r="BJ28" i="3"/>
  <c r="AA28" i="3"/>
  <c r="BM28" i="3" s="1"/>
  <c r="AD15" i="3"/>
  <c r="BJ15" i="3"/>
  <c r="AA15" i="3"/>
  <c r="BM15" i="3" s="1"/>
  <c r="AA26" i="3"/>
  <c r="BM26" i="3" s="1"/>
  <c r="AD26" i="3"/>
  <c r="BJ26" i="3"/>
  <c r="AD11" i="3"/>
  <c r="AA11" i="3"/>
  <c r="BM11" i="3" s="1"/>
  <c r="BJ11" i="3"/>
  <c r="BJ37" i="3"/>
  <c r="BJ9" i="3"/>
  <c r="AA39" i="3"/>
  <c r="BM39" i="3" s="1"/>
  <c r="AD23" i="3"/>
  <c r="BJ22" i="3"/>
  <c r="AD22" i="3"/>
  <c r="AA22" i="3"/>
  <c r="BM22" i="3" s="1"/>
  <c r="BJ30" i="3"/>
  <c r="AD30" i="3"/>
  <c r="AA30" i="3"/>
  <c r="BM30" i="3" s="1"/>
  <c r="AA31" i="3"/>
  <c r="BM31" i="3" s="1"/>
  <c r="BJ31" i="3"/>
  <c r="AD31" i="3"/>
  <c r="AD13" i="3"/>
  <c r="BJ13" i="3"/>
  <c r="AA13" i="3"/>
  <c r="BM13" i="3" s="1"/>
  <c r="BJ32" i="3"/>
  <c r="AA32" i="3"/>
  <c r="BM32" i="3" s="1"/>
  <c r="AD32" i="3"/>
  <c r="AA18" i="3"/>
  <c r="BM18" i="3" s="1"/>
  <c r="AD18" i="3"/>
  <c r="BJ18" i="3"/>
  <c r="AA29" i="3"/>
  <c r="BM29" i="3" s="1"/>
  <c r="AD29" i="3"/>
  <c r="BJ29" i="3"/>
  <c r="AD34" i="3"/>
  <c r="AD39" i="3"/>
  <c r="BJ36" i="3"/>
  <c r="AD28" i="3"/>
  <c r="BJ27" i="3"/>
  <c r="AD36" i="3"/>
  <c r="AA27" i="3"/>
  <c r="BM27" i="3" s="1"/>
  <c r="AD9" i="3"/>
  <c r="CA27" i="3"/>
  <c r="CA31" i="3"/>
  <c r="CA36" i="3"/>
  <c r="CA11" i="3"/>
  <c r="CA29" i="3"/>
  <c r="CA22" i="3"/>
  <c r="CA18" i="3"/>
  <c r="CA26" i="3"/>
  <c r="CA32" i="3"/>
  <c r="CA37" i="3"/>
  <c r="CA9" i="3"/>
  <c r="CA28" i="3"/>
  <c r="CA13" i="3"/>
  <c r="CA30" i="3"/>
  <c r="CA15" i="3"/>
</calcChain>
</file>

<file path=xl/sharedStrings.xml><?xml version="1.0" encoding="utf-8"?>
<sst xmlns="http://schemas.openxmlformats.org/spreadsheetml/2006/main" count="590" uniqueCount="240">
  <si>
    <t>Přestávka na jídlo a oddech</t>
  </si>
  <si>
    <t>Příchod</t>
  </si>
  <si>
    <t>Odchod</t>
  </si>
  <si>
    <t>Jméno:</t>
  </si>
  <si>
    <t>Osobní číslo:</t>
  </si>
  <si>
    <t>Přerušení pracovní doby</t>
  </si>
  <si>
    <t>Den v měsíci</t>
  </si>
  <si>
    <t>Pracoviště:</t>
  </si>
  <si>
    <t>Univerzita Karlova, 1. lékařská fakulta</t>
  </si>
  <si>
    <t>Konec</t>
  </si>
  <si>
    <t>Začátek</t>
  </si>
  <si>
    <t>Schválil (podpis vedoucího):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</si>
  <si>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</si>
  <si>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</si>
  <si>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</si>
  <si>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</si>
  <si>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</si>
  <si>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</si>
  <si>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</si>
  <si>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</si>
  <si>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</si>
  <si>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</si>
  <si>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</si>
  <si>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</si>
  <si>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po</t>
  </si>
  <si>
    <t>út</t>
  </si>
  <si>
    <t>st</t>
  </si>
  <si>
    <t>čt</t>
  </si>
  <si>
    <t>pá</t>
  </si>
  <si>
    <t>so</t>
  </si>
  <si>
    <t>ne</t>
  </si>
  <si>
    <t>Pracoviště</t>
  </si>
  <si>
    <t>Dovolená</t>
  </si>
  <si>
    <t>H1</t>
  </si>
  <si>
    <t>H2</t>
  </si>
  <si>
    <t>Hláška</t>
  </si>
  <si>
    <t>Exportní hodnota</t>
  </si>
  <si>
    <t>A</t>
  </si>
  <si>
    <t>B</t>
  </si>
  <si>
    <t>C</t>
  </si>
  <si>
    <t>2 – Dovolená</t>
  </si>
  <si>
    <t>4 – Ošetřování člena rodiny</t>
  </si>
  <si>
    <t>5 – Pracovní neschopnost</t>
  </si>
  <si>
    <t>6 – Pracovní cesta</t>
  </si>
  <si>
    <t>7 – Pracovní volno bez náhrady mzdy</t>
  </si>
  <si>
    <t>8 – Osobní překážky v práci</t>
  </si>
  <si>
    <t xml:space="preserve">9 – Ostatní </t>
  </si>
  <si>
    <t>1 – Ne</t>
  </si>
  <si>
    <t>3 – Dovolená 1/2 dne</t>
  </si>
  <si>
    <t>Počet hodin</t>
  </si>
  <si>
    <t>Počet minut</t>
  </si>
  <si>
    <t>Hodiny</t>
  </si>
  <si>
    <t>Minuty</t>
  </si>
  <si>
    <t>Hlášky</t>
  </si>
  <si>
    <t>OK</t>
  </si>
  <si>
    <t>Výsledek</t>
  </si>
  <si>
    <t>V2</t>
  </si>
  <si>
    <t>V1</t>
  </si>
  <si>
    <t>Nepřítomnost</t>
  </si>
  <si>
    <t>Doba strávená prací je přesně shodná nebo menší než pracovní doba</t>
  </si>
  <si>
    <t>Důvod odchodu (místo)</t>
  </si>
  <si>
    <t>Poznámka</t>
  </si>
  <si>
    <t>Pracovní doba</t>
  </si>
  <si>
    <t>Místo výkonu práce</t>
  </si>
  <si>
    <t>Vykázáno</t>
  </si>
  <si>
    <t>Práce na pracovišti</t>
  </si>
  <si>
    <t>Práce z domova</t>
  </si>
  <si>
    <t>Hod.</t>
  </si>
  <si>
    <t>Min.</t>
  </si>
  <si>
    <t>Text</t>
  </si>
  <si>
    <t>Čas</t>
  </si>
  <si>
    <t>Text2</t>
  </si>
  <si>
    <t>Čas3</t>
  </si>
  <si>
    <t>Text4</t>
  </si>
  <si>
    <t>Čas5</t>
  </si>
  <si>
    <t>Text6</t>
  </si>
  <si>
    <t>Čas7</t>
  </si>
  <si>
    <t>Text8</t>
  </si>
  <si>
    <t>Čas9</t>
  </si>
  <si>
    <t>Text10</t>
  </si>
  <si>
    <t>Čas11</t>
  </si>
  <si>
    <t>Přestávka</t>
  </si>
  <si>
    <t>Přerušení</t>
  </si>
  <si>
    <t>Pracovní doba - hrubá</t>
  </si>
  <si>
    <t>Pracovní doba - čistá</t>
  </si>
  <si>
    <t>Pracovní doba minus přestávka</t>
  </si>
  <si>
    <t>hodiny</t>
  </si>
  <si>
    <t>minuty</t>
  </si>
  <si>
    <t>Měsíc</t>
  </si>
  <si>
    <t>Pořádové číslo</t>
  </si>
  <si>
    <t>Rok</t>
  </si>
  <si>
    <t>Pracovní doba dle pracovní smlouvy = počet hodin v každém kalendářním dni bez přestávky na jídlo a oddech, která musí být přesně 0,5 hodiny</t>
  </si>
  <si>
    <t>Den</t>
  </si>
  <si>
    <t>K odpracování</t>
  </si>
  <si>
    <t>K odpracování čas</t>
  </si>
  <si>
    <t>Vykázáno čas</t>
  </si>
  <si>
    <t>Porovnání vykázané doby oproti plánu</t>
  </si>
  <si>
    <t>Délka přestávky</t>
  </si>
  <si>
    <t>Svátky</t>
  </si>
  <si>
    <t>Vyhledáno v číselníku?</t>
  </si>
  <si>
    <t>Úprava</t>
  </si>
  <si>
    <t>Standardní pracovní doba</t>
  </si>
  <si>
    <t>10 – Volný víkend</t>
  </si>
  <si>
    <t xml:space="preserve">1/2 k odpracování </t>
  </si>
  <si>
    <t>Řádek</t>
  </si>
  <si>
    <t>Volba</t>
  </si>
  <si>
    <t>Sloupec</t>
  </si>
  <si>
    <t>Volba - sloupec</t>
  </si>
  <si>
    <t>1 – Ne A</t>
  </si>
  <si>
    <t>3 – Dovolená 1/2 dne A</t>
  </si>
  <si>
    <t>Index</t>
  </si>
  <si>
    <t>Číslo sloupce</t>
  </si>
  <si>
    <t>Kontrola</t>
  </si>
  <si>
    <t>11 – Svátek (nepracuji)</t>
  </si>
  <si>
    <t>Řídí se volbou v sloupci "Nepřítomnost". Výpočet se používá u voleb ("1 - Ne" a u volby "3 - Dovolená 1/2 dne")</t>
  </si>
  <si>
    <t xml:space="preserve">           Výkaz o pracovní době za měsíc:</t>
  </si>
  <si>
    <t>10 – Víkend</t>
  </si>
  <si>
    <t xml:space="preserve">11 – Svátek </t>
  </si>
  <si>
    <t>Odpracovaná doba</t>
  </si>
  <si>
    <t>Vykázáno (odpracováno)</t>
  </si>
  <si>
    <t>Pracovní doba nastavená na listu "Nastavení pracovní doby"</t>
  </si>
  <si>
    <t>Kontrola - porovnání času</t>
  </si>
  <si>
    <t>II========&gt;&gt;&gt;&gt;&gt;&gt;&gt;&gt;&gt;&gt;</t>
  </si>
  <si>
    <t>Podpis zaměstnance:</t>
  </si>
  <si>
    <t>110 - Anatomický ústav 1.LF UK</t>
  </si>
  <si>
    <t>120 - Ústav histologie a embryologie 1.LF UK</t>
  </si>
  <si>
    <t>131 - BIOCEV</t>
  </si>
  <si>
    <t>140 - Ústav biochemie a experimentální onkologie 1.LF UK</t>
  </si>
  <si>
    <t>150 - Fyziologický ústav 1.LF UK</t>
  </si>
  <si>
    <t>160 - Ústav biologie a lékařské genetiky 1. LF UK a VFN</t>
  </si>
  <si>
    <t>170 - Ústav biofyziky a informatiky 1.LF UK</t>
  </si>
  <si>
    <t>180 - Ústav patologické fyziologie 1.LF UK</t>
  </si>
  <si>
    <t>190 - Farmakologický ústav 1. LF UK a VFN</t>
  </si>
  <si>
    <t>191 - Ústav klinické a experimentální hematologie 1.LF UK a ÚHKT</t>
  </si>
  <si>
    <t>200 - Ústav hygieny a epidemiologie 1. LF UK a VFN</t>
  </si>
  <si>
    <t>210 - Ústav tělesné výchovy 1.LF UK</t>
  </si>
  <si>
    <t>220 - Ústav dějin lékařství a cizích jazyků 1.LF UK</t>
  </si>
  <si>
    <t>240 - Ústav humanitních studií v lékařství 1.LF UK</t>
  </si>
  <si>
    <t>250 - Ústav teorie a praxe ošetřovatelství 1.LF UK</t>
  </si>
  <si>
    <t>260 - Ústav všeobecného lékařství 1.LF UK</t>
  </si>
  <si>
    <t>280 - Ústav veřejného zdravotnictví a medicínského práva 1.LF UK</t>
  </si>
  <si>
    <t>291 - Centrum pro experimentální biomodely 1.LF UK</t>
  </si>
  <si>
    <t>292 - Centrum pokročilého preklinic. zobraz.</t>
  </si>
  <si>
    <t>310 - Ústav patologie 1. LF UK a VFN</t>
  </si>
  <si>
    <t>330 - Ústav nukleární medicíny 1. LF UK a VFN</t>
  </si>
  <si>
    <t>351 - Ústav imunologie a mikrobiologie 1. LF UK a VFN</t>
  </si>
  <si>
    <t>360 - Ústav soudního lékařství a toxikologie 1. LF UK a VFN</t>
  </si>
  <si>
    <t>380 - Ústav tělovýchovného lékařství 1. LF UK a VFN</t>
  </si>
  <si>
    <t>410 - Ústav lékařské biochemie a laboratorní diagnostiky 1.LF UK a VFN</t>
  </si>
  <si>
    <t>430 - Pediatrická klinika 1.LF UK a FTN</t>
  </si>
  <si>
    <t>431 - Chirurgická klinika  1.LF UK a FTN</t>
  </si>
  <si>
    <t>433 - Ortopedická klinika  1.LF UK a FNB</t>
  </si>
  <si>
    <t>434 - Chirurgická klinika 1.LF UK a FNB</t>
  </si>
  <si>
    <t>435 - Ústav radiační onkologie 1.LF UK a FNB</t>
  </si>
  <si>
    <t>436 - Klinika plastické chirurgie 1.LF UK a FNB</t>
  </si>
  <si>
    <t>437 - Gynekologicko-porodnická klinika 1.LF UK a FNB</t>
  </si>
  <si>
    <t>450 - Anesteziologicko-resuscitační klinika  1.LF UK a FTN</t>
  </si>
  <si>
    <t>451 - Onkologická klinika  1.LF UK a FTN</t>
  </si>
  <si>
    <t>510 - I. interní klinika - klinika hematologie 1.LF UK a VFN</t>
  </si>
  <si>
    <t>511 - Klinika nefrologie 1. LF UK a VFN</t>
  </si>
  <si>
    <t>520 - II. interní klinika - klinika kardiologie a angiologie 1.LF UK a VFN</t>
  </si>
  <si>
    <t>530 - III. interní klinika - klinika endokrinologie a metabolismu 1.LF UK a VFN</t>
  </si>
  <si>
    <t>540 - IV. interní klinika - klinika gastroenterologie a hepatologie 1.LF UK a VFN</t>
  </si>
  <si>
    <t>560 - Klinika pracovního lékařství 1. LF UK a VFN</t>
  </si>
  <si>
    <t>570 - I. klinika tuberkulózy a respiračních nemocí 1.LF UK a VFN</t>
  </si>
  <si>
    <t>580 - Dermatovenerologická klinika 1. LF UK a VFN</t>
  </si>
  <si>
    <t>590 - Geriatrická klinika 1. LF UK a VFN</t>
  </si>
  <si>
    <t>591 - Klinika paliativní medicíny 1. LF UK a VFN</t>
  </si>
  <si>
    <t>600 - Neurologická klinika 1. LF UK a VFN</t>
  </si>
  <si>
    <t>610 - Psychiatrická klinika 1. LF UK a VFN</t>
  </si>
  <si>
    <t>611 - Klinika adiktologie 1.LF UK a VFN</t>
  </si>
  <si>
    <t>620 - Radiodiagnostická klinika 1.LF UK a  VFN</t>
  </si>
  <si>
    <t>630 - Onkologická klinika 1. LF UK a VFN</t>
  </si>
  <si>
    <t>640 - Klinika rehabilitačního lékařství 1. LF UK a VFN</t>
  </si>
  <si>
    <t>641 - Revmatologická klinika 1.LF UK a Revmatologický ústav</t>
  </si>
  <si>
    <t>650 - Klinika pediatrie a dědičných poruch metabolismu 1. LF a VFN</t>
  </si>
  <si>
    <t>660 - I.chirurgická klinika-břišní, hrudní a úrazové chirurgie 1.LF UK a VFN</t>
  </si>
  <si>
    <t>680 - III. chirurgická klinika 1. LF UK a FN Motol</t>
  </si>
  <si>
    <t>690 - II. chirurgická klinika - kardiovaskulární chirurgie 1.LF UK a VFN</t>
  </si>
  <si>
    <t>700 - Klinika anesteziologie, resuscitace a intenzivní mediciny 1. LF UK a VFN</t>
  </si>
  <si>
    <t>701 - Klinika spondylochirurgie 1. LF UK a FN Motol</t>
  </si>
  <si>
    <t>710 - I. ortopedická klinika 1. LF UK a FN Motol</t>
  </si>
  <si>
    <t>720 - Urologická klinika 1. LF UK a VFN</t>
  </si>
  <si>
    <t>730 - Klinika otorinolaryngologie a chirurgie hlavy a krku 1. LF UK a FN Motol</t>
  </si>
  <si>
    <t>740 - Foniatrická klinika 1. LF UK a VFN</t>
  </si>
  <si>
    <t>750 - Oční klinika 1. LF UK a VFN</t>
  </si>
  <si>
    <t>770 - Stomatologická klinika 1.LF a VFN</t>
  </si>
  <si>
    <t>790 - Gynekologicko-porodnická klinika 1. LF UK a VFN</t>
  </si>
  <si>
    <t>850 - Klinika infekčních a tropických nemocí 1. LF UK a FNB</t>
  </si>
  <si>
    <t>860 - Neurochirugická a neuroonkologická klinika 1. LF UK a ÚVN</t>
  </si>
  <si>
    <t>861 - Interní klinika 1. LF UK a ÚVN</t>
  </si>
  <si>
    <t>862 - Oční klinika 1. LF UK a ÚVN</t>
  </si>
  <si>
    <t>863 - Klinika ortopedie 1.LF UK a ÚVN</t>
  </si>
  <si>
    <t>864 - Klinika anesteziologie, resuscitace a intenzivní medicíny 1.LF UK a ÚVN</t>
  </si>
  <si>
    <t>865 - Onkologická klinika 1.LF UK, VFN a ÚVN</t>
  </si>
  <si>
    <t>866 - Klinika infekčních nemocí, 1. LF UK a ÚVN - Voj.FN Praha</t>
  </si>
  <si>
    <t>870 - Pneumologická klinika 1. LF UK a FTN</t>
  </si>
  <si>
    <t>890 - Ústav vědeckých informací 1. LF UK a VFN</t>
  </si>
  <si>
    <t>900 - Děkanát</t>
  </si>
  <si>
    <t>901 - Technicko - provozní oddělení</t>
  </si>
  <si>
    <t>902 - Odd. výpočetní techniky/Centrum podpory multi. forem výuky</t>
  </si>
  <si>
    <t>903 - Sekretariát</t>
  </si>
  <si>
    <t>904 - Studijní oddělení</t>
  </si>
  <si>
    <t>905 - Oddělení pro vědeckou činnost</t>
  </si>
  <si>
    <t>906 - Personální oddělení</t>
  </si>
  <si>
    <t>907 - Hospodářské oddělení</t>
  </si>
  <si>
    <t>908 - Mzdová účtárna</t>
  </si>
  <si>
    <t>909 - Finanční oddělení</t>
  </si>
  <si>
    <t>910 - Děkanát - ostatní</t>
  </si>
  <si>
    <t>911 - Oddělení komunikace a marketingu</t>
  </si>
  <si>
    <t>913 - Grantové oddělení</t>
  </si>
  <si>
    <t>915 - Právní oddělení</t>
  </si>
  <si>
    <t>916 - Oddělení správy majetku</t>
  </si>
  <si>
    <t>917 - Oddělení specializačního a celoživotního vzdělávání</t>
  </si>
  <si>
    <t>918 - Ekonomický úsek</t>
  </si>
  <si>
    <t>91801 - Administrátor iFIS</t>
  </si>
  <si>
    <t>919 - Oddělení spisové služby</t>
  </si>
  <si>
    <t>922 - Centrum podpory aplikačních výstupů a spin-off firem</t>
  </si>
  <si>
    <t>923 - Oddělení veřejných zakázek</t>
  </si>
  <si>
    <t>924 - Centrum pro eHealth a telemedicínu</t>
  </si>
  <si>
    <t>925 - Oddělení strategického rozvoje</t>
  </si>
  <si>
    <t>928 - Oddělení projektové personalistiky</t>
  </si>
  <si>
    <t>929 - Úsek lidských zdrojů</t>
  </si>
  <si>
    <t>931 - Úsek vědy a vzdělávání</t>
  </si>
  <si>
    <t>932 - Technicko-provozní úsek</t>
  </si>
  <si>
    <t>93202 - Energetik / vodohospodář</t>
  </si>
  <si>
    <t>933 - Investiční oddělení</t>
  </si>
  <si>
    <t>93301 - Architekt</t>
  </si>
  <si>
    <t>934 - Oddělení správy budov</t>
  </si>
  <si>
    <t>93401 - Úklid</t>
  </si>
  <si>
    <t>93402 - Vrátní</t>
  </si>
  <si>
    <t>93403 - Údržbáři</t>
  </si>
  <si>
    <t>935 - Bezpečnostní referát</t>
  </si>
  <si>
    <t>937 - Sekretariát děkana</t>
  </si>
  <si>
    <t>938 - Sekretariát Akademického senátu</t>
  </si>
  <si>
    <t>939 - Interní audit</t>
  </si>
  <si>
    <t>940 - Zahraniční oddělení</t>
  </si>
  <si>
    <t>Zaměstnavatel je povinen poskytnout zaměstnanci nejdéle po 6 hodinách nepřetržité práce přestávku v práci na jídlo a oddech v trvání nejméně 30 minut; mladistvému zaměstnanci musí být tato přestávka poskytnuta nejdéle po 4,5 hodinách nepřetržité práce. Jde-li o práce, které nemohou být přerušeny, musí být zaměstnanci i bez přerušení provozu nebo práce zajištěna přiměřená doba na oddech a jídlo; tato doba se započítává do pracovní doby. Mladistvému zaměstnanci musí vždy být poskytnuta přestávka na jídlo a oddech podle věty první.
(2) Byla-li přestávka v práci na jídlo a oddech rozdělena, musí alespoň jedna její část činit nejméně 15 minut.
(3) Přestávky v práci na jídlo a oddech se neposkytují na začátku a konci pracovní doby.
(4) Poskytnuté přestávky v práci na jídlo a oddech se nezapočítávají do pracovní doby.</t>
  </si>
  <si>
    <t>Verze formuláře: 2023.10.13</t>
  </si>
  <si>
    <t>867 - Urologická klinika 1. LF UK a ÚVN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</si>
</sst>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[$-F400]h:mm:ss\ AM/PM"/>
    <numFmt numFmtId="166" formatCode="00"/>
    <numFmt numFmtId="167" formatCode="0#"/>
  </numFmts>
  <fonts count="20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sz val="14"/>
      <name val="Arial CE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3F3F76"/>
      <name val="Calibri"/>
      <family val="2"/>
      <charset val="238"/>
      <scheme val="minor"/>
    </font>
    <font>
      <sz val="10"/>
      <color rgb="FFFF0000"/>
      <name val="Arial CE"/>
      <charset val="238"/>
    </font>
    <font>
      <sz val="10"/>
      <color rgb="FF00B050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  <scheme val="minor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2"/>
      <color rgb="FF3F3F76"/>
      <name val="Calibri"/>
      <family val="2"/>
      <charset val="238"/>
      <scheme val="minor"/>
    </font>
    <font>
      <b/>
      <sz val="10"/>
      <color theme="1"/>
      <name val="Arial CE"/>
      <charset val="238"/>
    </font>
    <font>
      <sz val="14"/>
      <color rgb="FFC7254E"/>
      <name val="Courier New"/>
      <family val="3"/>
      <charset val="238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2" borderId="18" applyNumberFormat="0" applyAlignment="0" applyProtection="0"/>
    <xf numFmtId="0" fontId="15" fillId="9" borderId="18" applyNumberFormat="0" applyAlignment="0" applyProtection="0"/>
    <xf numFmtId="0" fontId="14" fillId="10" borderId="40" applyNumberFormat="0" applyFont="0" applyAlignment="0" applyProtection="0"/>
  </cellStyleXfs>
  <cellXfs count="2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2" fontId="0" fillId="0" borderId="0" xfId="0" applyNumberFormat="1" applyBorder="1"/>
    <xf numFmtId="1" fontId="1" fillId="0" borderId="0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/>
    <xf numFmtId="14" fontId="0" fillId="0" borderId="0" xfId="0" applyNumberFormat="1"/>
    <xf numFmtId="0" fontId="5" fillId="0" borderId="0" xfId="0" applyFont="1"/>
    <xf numFmtId="1" fontId="0" fillId="0" borderId="17" xfId="0" applyNumberFormat="1" applyBorder="1" applyAlignment="1">
      <alignment horizontal="center"/>
    </xf>
    <xf numFmtId="0" fontId="0" fillId="0" borderId="0" xfId="0" applyNumberFormat="1"/>
    <xf numFmtId="0" fontId="0" fillId="0" borderId="0" xfId="0" quotePrefix="1"/>
    <xf numFmtId="14" fontId="0" fillId="0" borderId="0" xfId="0" applyNumberFormat="1" applyFill="1"/>
    <xf numFmtId="0" fontId="0" fillId="0" borderId="0" xfId="0" applyFill="1"/>
    <xf numFmtId="1" fontId="0" fillId="0" borderId="4" xfId="0" applyNumberFormat="1" applyFill="1" applyBorder="1" applyAlignment="1">
      <alignment horizontal="center"/>
    </xf>
    <xf numFmtId="0" fontId="8" fillId="0" borderId="0" xfId="0" quotePrefix="1" applyFont="1"/>
    <xf numFmtId="0" fontId="9" fillId="0" borderId="0" xfId="0" applyFont="1"/>
    <xf numFmtId="0" fontId="10" fillId="0" borderId="0" xfId="0" applyFont="1"/>
    <xf numFmtId="0" fontId="6" fillId="2" borderId="18" xfId="1" applyAlignment="1" applyProtection="1">
      <alignment horizontal="center"/>
      <protection locked="0"/>
    </xf>
    <xf numFmtId="3" fontId="6" fillId="2" borderId="18" xfId="1" applyNumberFormat="1" applyAlignment="1" applyProtection="1">
      <alignment horizontal="center"/>
      <protection locked="0"/>
    </xf>
    <xf numFmtId="1" fontId="13" fillId="0" borderId="4" xfId="0" applyNumberFormat="1" applyFont="1" applyBorder="1" applyAlignment="1" applyProtection="1">
      <alignment horizontal="left"/>
      <protection locked="0"/>
    </xf>
    <xf numFmtId="1" fontId="13" fillId="0" borderId="6" xfId="0" applyNumberFormat="1" applyFont="1" applyBorder="1" applyAlignment="1" applyProtection="1">
      <alignment horizontal="left"/>
      <protection locked="0"/>
    </xf>
    <xf numFmtId="1" fontId="13" fillId="0" borderId="4" xfId="0" applyNumberFormat="1" applyFont="1" applyFill="1" applyBorder="1" applyAlignment="1" applyProtection="1">
      <alignment horizontal="left"/>
      <protection locked="0"/>
    </xf>
    <xf numFmtId="1" fontId="13" fillId="0" borderId="19" xfId="0" applyNumberFormat="1" applyFont="1" applyBorder="1" applyAlignment="1" applyProtection="1">
      <alignment horizontal="left"/>
      <protection locked="0"/>
    </xf>
    <xf numFmtId="0" fontId="13" fillId="0" borderId="15" xfId="0" applyFont="1" applyBorder="1" applyAlignment="1" applyProtection="1">
      <protection locked="0"/>
    </xf>
    <xf numFmtId="0" fontId="13" fillId="0" borderId="22" xfId="0" applyFont="1" applyBorder="1" applyAlignment="1" applyProtection="1">
      <protection locked="0"/>
    </xf>
    <xf numFmtId="0" fontId="13" fillId="0" borderId="22" xfId="0" applyFont="1" applyFill="1" applyBorder="1" applyAlignment="1" applyProtection="1">
      <protection locked="0"/>
    </xf>
    <xf numFmtId="0" fontId="13" fillId="0" borderId="21" xfId="0" applyFont="1" applyBorder="1" applyAlignment="1" applyProtection="1">
      <protection locked="0"/>
    </xf>
    <xf numFmtId="0" fontId="1" fillId="0" borderId="0" xfId="0" applyFont="1" applyAlignment="1"/>
    <xf numFmtId="1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164" fontId="12" fillId="0" borderId="4" xfId="0" applyNumberFormat="1" applyFont="1" applyBorder="1" applyProtection="1">
      <protection locked="0"/>
    </xf>
    <xf numFmtId="164" fontId="12" fillId="0" borderId="6" xfId="0" applyNumberFormat="1" applyFont="1" applyBorder="1" applyProtection="1">
      <protection locked="0"/>
    </xf>
    <xf numFmtId="164" fontId="12" fillId="0" borderId="6" xfId="0" applyNumberFormat="1" applyFont="1" applyFill="1" applyBorder="1" applyProtection="1">
      <protection locked="0"/>
    </xf>
    <xf numFmtId="164" fontId="12" fillId="0" borderId="19" xfId="0" applyNumberFormat="1" applyFont="1" applyBorder="1" applyProtection="1">
      <protection locked="0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13" fillId="0" borderId="20" xfId="0" applyFont="1" applyBorder="1" applyAlignment="1" applyProtection="1">
      <protection locked="0"/>
    </xf>
    <xf numFmtId="0" fontId="0" fillId="4" borderId="32" xfId="0" applyFill="1" applyBorder="1" applyAlignment="1">
      <alignment horizontal="center" vertical="center"/>
    </xf>
    <xf numFmtId="0" fontId="12" fillId="0" borderId="35" xfId="0" applyNumberFormat="1" applyFont="1" applyBorder="1" applyProtection="1">
      <protection locked="0"/>
    </xf>
    <xf numFmtId="0" fontId="12" fillId="0" borderId="36" xfId="0" applyNumberFormat="1" applyFont="1" applyBorder="1" applyProtection="1">
      <protection locked="0"/>
    </xf>
    <xf numFmtId="0" fontId="12" fillId="0" borderId="26" xfId="0" applyNumberFormat="1" applyFont="1" applyBorder="1" applyProtection="1">
      <protection locked="0"/>
    </xf>
    <xf numFmtId="0" fontId="12" fillId="0" borderId="5" xfId="0" applyNumberFormat="1" applyFont="1" applyBorder="1" applyProtection="1">
      <protection locked="0"/>
    </xf>
    <xf numFmtId="0" fontId="12" fillId="0" borderId="7" xfId="0" applyNumberFormat="1" applyFont="1" applyBorder="1" applyProtection="1">
      <protection locked="0"/>
    </xf>
    <xf numFmtId="0" fontId="12" fillId="0" borderId="27" xfId="0" applyNumberFormat="1" applyFont="1" applyBorder="1" applyProtection="1">
      <protection locked="0"/>
    </xf>
    <xf numFmtId="0" fontId="12" fillId="0" borderId="8" xfId="0" applyNumberFormat="1" applyFont="1" applyBorder="1" applyProtection="1">
      <protection locked="0"/>
    </xf>
    <xf numFmtId="0" fontId="12" fillId="0" borderId="7" xfId="0" applyNumberFormat="1" applyFont="1" applyFill="1" applyBorder="1" applyProtection="1">
      <protection locked="0"/>
    </xf>
    <xf numFmtId="0" fontId="12" fillId="0" borderId="27" xfId="0" applyNumberFormat="1" applyFont="1" applyFill="1" applyBorder="1" applyProtection="1">
      <protection locked="0"/>
    </xf>
    <xf numFmtId="0" fontId="12" fillId="0" borderId="8" xfId="0" applyNumberFormat="1" applyFont="1" applyFill="1" applyBorder="1" applyProtection="1">
      <protection locked="0"/>
    </xf>
    <xf numFmtId="0" fontId="12" fillId="0" borderId="1" xfId="0" applyNumberFormat="1" applyFont="1" applyBorder="1" applyProtection="1">
      <protection locked="0"/>
    </xf>
    <xf numFmtId="0" fontId="12" fillId="0" borderId="28" xfId="0" applyNumberFormat="1" applyFont="1" applyBorder="1" applyProtection="1">
      <protection locked="0"/>
    </xf>
    <xf numFmtId="0" fontId="12" fillId="0" borderId="2" xfId="0" applyNumberFormat="1" applyFont="1" applyBorder="1" applyProtection="1">
      <protection locked="0"/>
    </xf>
    <xf numFmtId="0" fontId="12" fillId="0" borderId="16" xfId="0" applyNumberFormat="1" applyFont="1" applyBorder="1" applyAlignment="1" applyProtection="1">
      <alignment horizontal="left"/>
      <protection locked="0"/>
    </xf>
    <xf numFmtId="0" fontId="12" fillId="0" borderId="27" xfId="0" applyNumberFormat="1" applyFont="1" applyBorder="1" applyAlignment="1" applyProtection="1">
      <alignment horizontal="left"/>
      <protection locked="0"/>
    </xf>
    <xf numFmtId="0" fontId="12" fillId="0" borderId="27" xfId="0" applyNumberFormat="1" applyFont="1" applyFill="1" applyBorder="1" applyAlignment="1" applyProtection="1">
      <alignment horizontal="left"/>
      <protection locked="0"/>
    </xf>
    <xf numFmtId="0" fontId="12" fillId="0" borderId="28" xfId="0" applyNumberFormat="1" applyFont="1" applyBorder="1" applyAlignment="1" applyProtection="1">
      <alignment horizontal="left"/>
      <protection locked="0"/>
    </xf>
    <xf numFmtId="0" fontId="12" fillId="0" borderId="24" xfId="0" applyNumberFormat="1" applyFont="1" applyBorder="1" applyAlignment="1" applyProtection="1">
      <alignment horizontal="left"/>
      <protection locked="0"/>
    </xf>
    <xf numFmtId="0" fontId="12" fillId="0" borderId="9" xfId="0" applyNumberFormat="1" applyFont="1" applyBorder="1" applyAlignment="1" applyProtection="1">
      <alignment horizontal="left"/>
      <protection locked="0"/>
    </xf>
    <xf numFmtId="0" fontId="12" fillId="0" borderId="9" xfId="0" applyNumberFormat="1" applyFont="1" applyFill="1" applyBorder="1" applyAlignment="1" applyProtection="1">
      <alignment horizontal="left"/>
      <protection locked="0"/>
    </xf>
    <xf numFmtId="0" fontId="12" fillId="0" borderId="3" xfId="0" applyNumberFormat="1" applyFont="1" applyBorder="1" applyAlignment="1" applyProtection="1">
      <alignment horizontal="left"/>
      <protection locked="0"/>
    </xf>
    <xf numFmtId="0" fontId="12" fillId="0" borderId="5" xfId="0" applyNumberFormat="1" applyFont="1" applyBorder="1" applyAlignment="1" applyProtection="1">
      <alignment horizontal="left"/>
      <protection locked="0"/>
    </xf>
    <xf numFmtId="0" fontId="12" fillId="0" borderId="8" xfId="0" applyNumberFormat="1" applyFont="1" applyBorder="1" applyAlignment="1" applyProtection="1">
      <alignment horizontal="left"/>
      <protection locked="0"/>
    </xf>
    <xf numFmtId="0" fontId="12" fillId="0" borderId="8" xfId="0" applyNumberFormat="1" applyFont="1" applyFill="1" applyBorder="1" applyAlignment="1" applyProtection="1">
      <alignment horizontal="left"/>
      <protection locked="0"/>
    </xf>
    <xf numFmtId="0" fontId="12" fillId="0" borderId="2" xfId="0" applyNumberFormat="1" applyFont="1" applyBorder="1" applyAlignment="1" applyProtection="1">
      <alignment horizontal="left"/>
      <protection locked="0"/>
    </xf>
    <xf numFmtId="0" fontId="12" fillId="0" borderId="36" xfId="0" applyNumberFormat="1" applyFont="1" applyBorder="1" applyAlignment="1">
      <alignment horizontal="left"/>
    </xf>
    <xf numFmtId="0" fontId="12" fillId="0" borderId="8" xfId="0" applyNumberFormat="1" applyFont="1" applyBorder="1" applyAlignment="1">
      <alignment horizontal="left"/>
    </xf>
    <xf numFmtId="0" fontId="12" fillId="0" borderId="8" xfId="0" applyNumberFormat="1" applyFont="1" applyFill="1" applyBorder="1" applyAlignment="1">
      <alignment horizontal="left"/>
    </xf>
    <xf numFmtId="0" fontId="12" fillId="0" borderId="2" xfId="0" applyNumberFormat="1" applyFont="1" applyBorder="1" applyAlignment="1">
      <alignment horizontal="left"/>
    </xf>
    <xf numFmtId="0" fontId="12" fillId="0" borderId="39" xfId="0" applyNumberFormat="1" applyFont="1" applyBorder="1" applyAlignment="1" applyProtection="1">
      <alignment horizontal="left"/>
      <protection locked="0"/>
    </xf>
    <xf numFmtId="0" fontId="12" fillId="0" borderId="38" xfId="0" applyNumberFormat="1" applyFont="1" applyBorder="1" applyAlignment="1" applyProtection="1">
      <alignment horizontal="left"/>
      <protection locked="0"/>
    </xf>
    <xf numFmtId="0" fontId="12" fillId="0" borderId="38" xfId="0" applyNumberFormat="1" applyFont="1" applyFill="1" applyBorder="1" applyAlignment="1" applyProtection="1">
      <alignment horizontal="left"/>
      <protection locked="0"/>
    </xf>
    <xf numFmtId="0" fontId="12" fillId="0" borderId="31" xfId="0" applyNumberFormat="1" applyFont="1" applyBorder="1" applyAlignment="1" applyProtection="1">
      <alignment horizontal="left"/>
      <protection locked="0"/>
    </xf>
    <xf numFmtId="2" fontId="0" fillId="0" borderId="37" xfId="0" applyNumberFormat="1" applyBorder="1" applyAlignment="1">
      <alignment horizontal="center" vertical="center" wrapText="1"/>
    </xf>
    <xf numFmtId="2" fontId="0" fillId="0" borderId="34" xfId="0" applyNumberFormat="1" applyBorder="1" applyAlignment="1">
      <alignment horizontal="center" vertical="center" wrapText="1"/>
    </xf>
    <xf numFmtId="0" fontId="0" fillId="6" borderId="0" xfId="0" applyFill="1"/>
    <xf numFmtId="0" fontId="0" fillId="7" borderId="0" xfId="0" applyFill="1"/>
    <xf numFmtId="164" fontId="0" fillId="0" borderId="0" xfId="0" applyNumberFormat="1" applyFill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2" fillId="0" borderId="16" xfId="0" applyNumberFormat="1" applyFont="1" applyBorder="1" applyAlignment="1">
      <alignment horizontal="right"/>
    </xf>
    <xf numFmtId="0" fontId="12" fillId="0" borderId="27" xfId="0" applyNumberFormat="1" applyFont="1" applyBorder="1" applyAlignment="1">
      <alignment horizontal="right"/>
    </xf>
    <xf numFmtId="0" fontId="12" fillId="0" borderId="27" xfId="0" applyNumberFormat="1" applyFont="1" applyFill="1" applyBorder="1" applyAlignment="1">
      <alignment horizontal="right"/>
    </xf>
    <xf numFmtId="0" fontId="12" fillId="0" borderId="28" xfId="0" applyNumberFormat="1" applyFont="1" applyBorder="1" applyAlignment="1">
      <alignment horizontal="right"/>
    </xf>
    <xf numFmtId="166" fontId="0" fillId="0" borderId="0" xfId="0" applyNumberFormat="1"/>
    <xf numFmtId="0" fontId="0" fillId="0" borderId="0" xfId="0" applyNumberFormat="1" applyFill="1"/>
    <xf numFmtId="2" fontId="0" fillId="0" borderId="1" xfId="0" applyNumberForma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0" xfId="0" applyFont="1"/>
    <xf numFmtId="167" fontId="0" fillId="0" borderId="0" xfId="0" applyNumberFormat="1"/>
    <xf numFmtId="2" fontId="0" fillId="3" borderId="33" xfId="0" applyNumberFormat="1" applyFill="1" applyBorder="1" applyAlignment="1">
      <alignment horizontal="center" vertical="center" wrapText="1"/>
    </xf>
    <xf numFmtId="2" fontId="0" fillId="3" borderId="32" xfId="0" applyNumberForma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5" fontId="0" fillId="0" borderId="0" xfId="0" applyNumberFormat="1"/>
    <xf numFmtId="0" fontId="18" fillId="0" borderId="0" xfId="0" applyFont="1" applyAlignment="1"/>
    <xf numFmtId="1" fontId="0" fillId="6" borderId="0" xfId="0" applyNumberFormat="1" applyFill="1"/>
    <xf numFmtId="1" fontId="0" fillId="0" borderId="0" xfId="0" applyNumberFormat="1" applyFill="1"/>
    <xf numFmtId="0" fontId="0" fillId="0" borderId="0" xfId="0" applyFill="1" applyBorder="1"/>
    <xf numFmtId="0" fontId="17" fillId="0" borderId="0" xfId="0" applyFont="1" applyFill="1" applyBorder="1"/>
    <xf numFmtId="0" fontId="12" fillId="0" borderId="0" xfId="0" applyFont="1"/>
    <xf numFmtId="0" fontId="12" fillId="0" borderId="0" xfId="0" applyFont="1" applyFill="1"/>
    <xf numFmtId="1" fontId="12" fillId="11" borderId="35" xfId="0" applyNumberFormat="1" applyFont="1" applyFill="1" applyBorder="1" applyAlignment="1" applyProtection="1">
      <alignment horizontal="center"/>
    </xf>
    <xf numFmtId="0" fontId="12" fillId="11" borderId="14" xfId="0" applyNumberFormat="1" applyFont="1" applyFill="1" applyBorder="1" applyAlignment="1">
      <alignment horizontal="center"/>
    </xf>
    <xf numFmtId="1" fontId="12" fillId="11" borderId="7" xfId="0" applyNumberFormat="1" applyFont="1" applyFill="1" applyBorder="1" applyAlignment="1" applyProtection="1">
      <alignment horizontal="center"/>
    </xf>
    <xf numFmtId="0" fontId="12" fillId="11" borderId="38" xfId="0" applyNumberFormat="1" applyFont="1" applyFill="1" applyBorder="1" applyAlignment="1">
      <alignment horizontal="center"/>
    </xf>
    <xf numFmtId="1" fontId="12" fillId="11" borderId="1" xfId="0" applyNumberFormat="1" applyFont="1" applyFill="1" applyBorder="1" applyAlignment="1" applyProtection="1">
      <alignment horizontal="center"/>
    </xf>
    <xf numFmtId="0" fontId="12" fillId="11" borderId="31" xfId="0" applyNumberFormat="1" applyFont="1" applyFill="1" applyBorder="1" applyAlignment="1">
      <alignment horizontal="center"/>
    </xf>
    <xf numFmtId="0" fontId="12" fillId="4" borderId="7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/>
    </xf>
    <xf numFmtId="0" fontId="0" fillId="10" borderId="40" xfId="3" applyFont="1" applyAlignment="1">
      <alignment horizontal="left" vertical="center" wrapText="1"/>
    </xf>
    <xf numFmtId="0" fontId="4" fillId="10" borderId="40" xfId="3" applyFont="1"/>
    <xf numFmtId="0" fontId="12" fillId="4" borderId="15" xfId="0" applyNumberFormat="1" applyFont="1" applyFill="1" applyBorder="1" applyAlignment="1">
      <alignment horizontal="center"/>
    </xf>
    <xf numFmtId="0" fontId="12" fillId="4" borderId="22" xfId="0" applyNumberFormat="1" applyFont="1" applyFill="1" applyBorder="1" applyAlignment="1">
      <alignment horizontal="center"/>
    </xf>
    <xf numFmtId="0" fontId="12" fillId="4" borderId="21" xfId="0" applyNumberFormat="1" applyFont="1" applyFill="1" applyBorder="1" applyAlignment="1">
      <alignment horizontal="center"/>
    </xf>
    <xf numFmtId="0" fontId="6" fillId="2" borderId="18" xfId="1"/>
    <xf numFmtId="0" fontId="1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9" fillId="9" borderId="8" xfId="2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31" xfId="0" applyFill="1" applyBorder="1" applyAlignment="1">
      <alignment horizontal="center" vertical="center" wrapText="1"/>
    </xf>
    <xf numFmtId="1" fontId="0" fillId="12" borderId="41" xfId="0" applyNumberFormat="1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0" borderId="0" xfId="0" applyFont="1" applyAlignment="1"/>
    <xf numFmtId="1" fontId="12" fillId="4" borderId="3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13" borderId="46" xfId="0" applyFont="1" applyFill="1" applyBorder="1" applyAlignment="1">
      <alignment horizontal="center"/>
    </xf>
    <xf numFmtId="0" fontId="0" fillId="12" borderId="35" xfId="0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2" borderId="38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4" borderId="8" xfId="0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0" borderId="35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38" xfId="0" applyNumberFormat="1" applyBorder="1" applyAlignment="1">
      <alignment horizontal="center" vertical="center" wrapText="1"/>
    </xf>
    <xf numFmtId="2" fontId="0" fillId="3" borderId="27" xfId="0" applyNumberFormat="1" applyFill="1" applyBorder="1" applyAlignment="1">
      <alignment horizontal="center" vertical="center" wrapText="1"/>
    </xf>
    <xf numFmtId="2" fontId="0" fillId="3" borderId="8" xfId="0" applyNumberForma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2" fontId="12" fillId="0" borderId="35" xfId="0" applyNumberFormat="1" applyFont="1" applyBorder="1" applyAlignment="1">
      <alignment horizontal="center" vertical="center" wrapText="1"/>
    </xf>
    <xf numFmtId="2" fontId="12" fillId="0" borderId="24" xfId="0" applyNumberFormat="1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0" fontId="6" fillId="2" borderId="42" xfId="1" applyBorder="1" applyAlignment="1">
      <alignment horizontal="center" vertical="center"/>
    </xf>
    <xf numFmtId="0" fontId="6" fillId="2" borderId="43" xfId="1" applyBorder="1" applyAlignment="1">
      <alignment horizontal="center" vertical="center"/>
    </xf>
    <xf numFmtId="0" fontId="6" fillId="2" borderId="44" xfId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 vertical="center"/>
    </xf>
    <xf numFmtId="1" fontId="1" fillId="0" borderId="0" xfId="0" applyNumberFormat="1" applyFont="1" applyBorder="1" applyAlignment="1">
      <alignment horizontal="right" vertical="center"/>
    </xf>
    <xf numFmtId="0" fontId="6" fillId="2" borderId="38" xfId="1" applyBorder="1" applyAlignment="1">
      <alignment horizontal="center" vertical="center"/>
    </xf>
    <xf numFmtId="0" fontId="6" fillId="2" borderId="45" xfId="1" applyBorder="1" applyAlignment="1">
      <alignment horizontal="center" vertical="center"/>
    </xf>
    <xf numFmtId="0" fontId="6" fillId="2" borderId="27" xfId="1" applyBorder="1" applyAlignment="1">
      <alignment horizontal="center" vertical="center"/>
    </xf>
    <xf numFmtId="0" fontId="11" fillId="2" borderId="38" xfId="1" applyFont="1" applyBorder="1" applyAlignment="1" applyProtection="1">
      <alignment horizontal="center" vertical="center"/>
      <protection locked="0"/>
    </xf>
    <xf numFmtId="0" fontId="11" fillId="2" borderId="45" xfId="1" applyFont="1" applyBorder="1" applyAlignment="1" applyProtection="1">
      <alignment horizontal="center" vertical="center"/>
      <protection locked="0"/>
    </xf>
    <xf numFmtId="0" fontId="11" fillId="2" borderId="27" xfId="1" applyFont="1" applyBorder="1" applyAlignment="1" applyProtection="1">
      <alignment horizontal="center" vertical="center"/>
      <protection locked="0"/>
    </xf>
    <xf numFmtId="0" fontId="7" fillId="2" borderId="42" xfId="1" applyFont="1" applyBorder="1" applyAlignment="1">
      <alignment horizontal="center" vertical="center"/>
    </xf>
    <xf numFmtId="0" fontId="7" fillId="2" borderId="44" xfId="1" applyFont="1" applyBorder="1" applyAlignment="1">
      <alignment horizontal="center" vertical="center"/>
    </xf>
    <xf numFmtId="0" fontId="16" fillId="2" borderId="8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5" fillId="10" borderId="40" xfId="3" applyFont="1" applyAlignment="1">
      <alignment horizontal="center" vertical="center" wrapText="1"/>
    </xf>
  </cellXfs>
  <cellStyles count="4">
    <cellStyle name="Normální" xfId="0" builtinId="0"/>
    <cellStyle name="Poznámka" xfId="3" builtinId="10"/>
    <cellStyle name="Vstup" xfId="1" builtinId="20"/>
    <cellStyle name="Výpočet" xfId="2" builtinId="22"/>
  </cellStyles>
  <dxfs count="81">
    <dxf>
      <alignment horizontal="center" vertical="bottom" textRotation="0" wrapText="0" indent="0" justifyLastLine="0" shrinkToFit="0" readingOrder="0"/>
      <border>
        <left style="thin">
          <color rgb="FF7F7F7F"/>
        </left>
      </border>
      <protection locked="0" hidden="0"/>
    </dxf>
    <dxf>
      <numFmt numFmtId="3" formatCode="#,##0"/>
      <alignment horizontal="center" vertical="bottom" textRotation="0" wrapText="0" indent="0" justifyLastLine="0" shrinkToFit="0" readingOrder="0"/>
      <border>
        <right style="thin">
          <color rgb="FF7F7F7F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E"/>
        <charset val="238"/>
        <scheme val="none"/>
      </font>
      <border outline="0"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E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CE"/>
        <charset val="238"/>
        <scheme val="none"/>
      </font>
    </dxf>
    <dxf>
      <numFmt numFmtId="19" formatCode="dd/mm/yyyy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9" formatCode="dd/mm/yyyy"/>
    </dxf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164" formatCode="h:mm;@"/>
    </dxf>
    <dxf>
      <numFmt numFmtId="0" formatCode="General"/>
    </dxf>
    <dxf>
      <numFmt numFmtId="164" formatCode="h:mm;@"/>
    </dxf>
    <dxf>
      <numFmt numFmtId="164" formatCode="h:mm;@"/>
    </dxf>
    <dxf>
      <numFmt numFmtId="0" formatCode="General"/>
    </dxf>
    <dxf>
      <numFmt numFmtId="0" formatCode="General"/>
    </dxf>
    <dxf>
      <numFmt numFmtId="0" formatCode="General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alignment horizontal="general" vertical="center" textRotation="0" wrapText="1" indent="0" justifyLastLine="0" shrinkToFit="0" readingOrder="0"/>
    </dxf>
    <dxf>
      <numFmt numFmtId="164" formatCode="h:mm;@"/>
    </dxf>
    <dxf>
      <numFmt numFmtId="0" formatCode="General"/>
    </dxf>
    <dxf>
      <numFmt numFmtId="164" formatCode="h:mm;@"/>
    </dxf>
    <dxf>
      <numFmt numFmtId="0" formatCode="General"/>
    </dxf>
    <dxf>
      <numFmt numFmtId="164" formatCode="h:mm;@"/>
    </dxf>
    <dxf>
      <numFmt numFmtId="0" formatCode="General"/>
    </dxf>
    <dxf>
      <numFmt numFmtId="164" formatCode="h:mm;@"/>
    </dxf>
    <dxf>
      <numFmt numFmtId="0" formatCode="General"/>
    </dxf>
    <dxf>
      <numFmt numFmtId="164" formatCode="h:mm;@"/>
    </dxf>
    <dxf>
      <numFmt numFmtId="0" formatCode="General"/>
    </dxf>
    <dxf>
      <fill>
        <patternFill patternType="solid">
          <fgColor indexed="64"/>
          <bgColor theme="8" tint="0.599993896298104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7A32FB7-A428-4C35-A499-23A86A19B9FC}" name="Tabulka9" displayName="Tabulka9" ref="AH8:AS39" totalsRowShown="0" headerRowDxfId="41">
  <autoFilter ref="AH8:AS39" xr:uid="{5AB87D8A-0587-4827-8021-11B6970BEB87}"/>
  <tableColumns count="12">
    <tableColumn id="1" xr3:uid="{CE73AAD7-1F88-4EEC-90C8-7513EFE5F003}" name="Text"/>
    <tableColumn id="2" xr3:uid="{40FFE0EC-52B6-4BF1-863C-0CDEE987C365}" name="Čas"/>
    <tableColumn id="3" xr3:uid="{D5967F82-6331-486B-800C-D1B820562182}" name="Text2" dataDxfId="40">
      <calculatedColumnFormula>CONCATENATE(H9,":",I9)</calculatedColumnFormula>
    </tableColumn>
    <tableColumn id="4" xr3:uid="{1AEB64F6-4314-4FA5-8707-33A6BFEEC59B}" name="Čas3" dataDxfId="39">
      <calculatedColumnFormula>IFERROR(TIMEVALUE(Tabulka9[[#This Row],[Text2]]),0)</calculatedColumnFormula>
    </tableColumn>
    <tableColumn id="5" xr3:uid="{7173D017-C31D-4125-A095-56E972A840F0}" name="Text4" dataDxfId="38">
      <calculatedColumnFormula>CONCATENATE(J9,":",K9)</calculatedColumnFormula>
    </tableColumn>
    <tableColumn id="6" xr3:uid="{BE3B8118-9E76-4D4D-B03A-38B1AAFCAF58}" name="Čas5" dataDxfId="37">
      <calculatedColumnFormula>IFERROR(TIMEVALUE(Tabulka9[[#This Row],[Text4]]),0)</calculatedColumnFormula>
    </tableColumn>
    <tableColumn id="7" xr3:uid="{F071CC56-DE94-4988-9FF1-7C7F3A9D4772}" name="Text6" dataDxfId="36">
      <calculatedColumnFormula>CONCATENATE(L9,":",M9)</calculatedColumnFormula>
    </tableColumn>
    <tableColumn id="8" xr3:uid="{F93B8AE5-2E72-4C47-B231-2DE1F53247C1}" name="Čas7" dataDxfId="35">
      <calculatedColumnFormula>IFERROR(TIMEVALUE(Tabulka9[[#This Row],[Text6]]),0)</calculatedColumnFormula>
    </tableColumn>
    <tableColumn id="9" xr3:uid="{CC66262E-A4B5-48EB-A4DF-E48683AC5116}" name="Text8" dataDxfId="34">
      <calculatedColumnFormula>CONCATENATE(R9,":",S9)</calculatedColumnFormula>
    </tableColumn>
    <tableColumn id="10" xr3:uid="{9426F7F7-3B41-45D7-ACF4-12209DC23810}" name="Čas9" dataDxfId="33">
      <calculatedColumnFormula>IFERROR(TIMEVALUE(Tabulka9[[#This Row],[Text8]]),0)</calculatedColumnFormula>
    </tableColumn>
    <tableColumn id="11" xr3:uid="{E696A5E2-2E16-4F14-8C6C-4FDCA5057396}" name="Text10" dataDxfId="32">
      <calculatedColumnFormula>CONCATENATE(T9,":",U9)</calculatedColumnFormula>
    </tableColumn>
    <tableColumn id="12" xr3:uid="{4FF74855-F6D1-4517-8BA5-B06340180C61}" name="Čas11" dataDxfId="31">
      <calculatedColumnFormula>IFERROR(TIMEVALUE(Tabulka9[[#This Row],[Text10]]),0)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67EF118-61F5-4180-BE2C-B401B52D252D}" name="Tabulka6" displayName="Tabulka6" ref="H1:I3" totalsRowShown="0">
  <autoFilter ref="H1:I3" xr:uid="{C0832941-B016-444E-98CE-02341FB43823}"/>
  <sortState xmlns:xlrd2="http://schemas.microsoft.com/office/spreadsheetml/2017/richdata2" ref="H2:H3">
    <sortCondition ref="H1:H3"/>
  </sortState>
  <tableColumns count="2">
    <tableColumn id="1" xr3:uid="{D34741CE-52BF-4BA4-8D73-E8C29F0C1F88}" name="Hlášky"/>
    <tableColumn id="2" xr3:uid="{2DF6F005-9682-4F3A-A82B-AF7B4CC40E34}" name="Výsledek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9BE285-7979-46F3-9003-AA969EC5CDEB}" name="Tabulka3" displayName="Tabulka3" ref="K1:K24" totalsRowShown="0">
  <autoFilter ref="K1:K24" xr:uid="{663EAC79-BB65-48FC-B820-C89C484B8C23}"/>
  <tableColumns count="1">
    <tableColumn id="1" xr3:uid="{B8BA5A73-E001-4966-89F0-B1AA089A44BB}" name="Hodiny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48B54BE-A5E3-47D6-AFC3-864B5AA8528D}" name="Tabulka7" displayName="Tabulka7" ref="L1:L61" totalsRowShown="0">
  <autoFilter ref="L1:L61" xr:uid="{7DFF62B3-0FD0-42A9-A003-AE2007E510AD}"/>
  <tableColumns count="1">
    <tableColumn id="1" xr3:uid="{E0349883-E232-4654-A766-1DDF115FDB99}" name="Minuty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A6E2B12-DD4E-4C38-9751-2FE2DAA79AD4}" name="Tabulka8" displayName="Tabulka8" ref="N1:N3" totalsRowShown="0">
  <autoFilter ref="N1:N3" xr:uid="{ABA83A63-6650-48F0-865E-B0174A0318E8}"/>
  <tableColumns count="1">
    <tableColumn id="1" xr3:uid="{8FE0F592-BEE9-4A95-9ABC-4147C75E1BDE}" name="Místo výkonu práce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7656F77-9154-4ABB-962F-99AB7014BBAF}" name="Tabulka12" displayName="Tabulka12" ref="P1:R13" totalsRowShown="0">
  <autoFilter ref="P1:R13" xr:uid="{69DBEF4E-DA0B-4086-B668-28D54636008E}"/>
  <tableColumns count="3">
    <tableColumn id="1" xr3:uid="{F1E870A7-4831-48EB-9385-A7B99F2657AA}" name="Měsíc"/>
    <tableColumn id="2" xr3:uid="{1D10AD49-07B7-4D2A-BFA3-AF5785C062DC}" name="Pořádové číslo"/>
    <tableColumn id="3" xr3:uid="{A320DCFC-3416-4807-A1D4-B1B9D4C5E417}" name="Rok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B1C7C4F-782D-43EF-B889-0324539563B5}" name="Tabulka14" displayName="Tabulka14" ref="T1:T2" totalsRowShown="0">
  <autoFilter ref="T1:T2" xr:uid="{688547B5-B0F0-4D5C-B8A4-9062A5692D50}"/>
  <tableColumns count="1">
    <tableColumn id="1" xr3:uid="{5F2A25E8-0144-4A48-8422-93CEAB8BDA85}" name="Přestávka" dataDxfId="6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FFF81B-69BF-4F9A-9D30-6377CF9DB2CF}" name="Tabulka15" displayName="Tabulka15" ref="V1:V118" totalsRowShown="0" headerRowCellStyle="Vstup">
  <autoFilter ref="V1:V118" xr:uid="{76A2DE88-AED7-4322-BFEE-EFCA967C0167}"/>
  <sortState xmlns:xlrd2="http://schemas.microsoft.com/office/spreadsheetml/2017/richdata2" ref="V2:V14">
    <sortCondition ref="V1:V14"/>
  </sortState>
  <tableColumns count="1">
    <tableColumn id="1" xr3:uid="{243B9D6C-5870-467E-B631-75F56B422D2E}" name="Svátky" dataDxfId="5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363AFF5-AF6E-4251-8EDD-479CE1753E84}" name="Tabulka18" displayName="Tabulka18" ref="Y1:Z12" totalsRowShown="0">
  <autoFilter ref="Y1:Z12" xr:uid="{2D0060B2-746C-4E67-A64B-C2CC3AA8B82F}"/>
  <sortState xmlns:xlrd2="http://schemas.microsoft.com/office/spreadsheetml/2017/richdata2" ref="Y2:Z12">
    <sortCondition ref="Y1:Y12"/>
  </sortState>
  <tableColumns count="2">
    <tableColumn id="1" xr3:uid="{70831D9C-0B71-4BF3-BE3C-35D8BA8ACFC4}" name="Volba - sloupec"/>
    <tableColumn id="2" xr3:uid="{AB5D2928-926F-4A1C-8E38-6810BBF65A4B}" name="Sloupec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6594FAF-8EBA-445E-BBF0-36FA049D404A}" name="Tabulka5" displayName="Tabulka5" ref="A1:C8" totalsRowShown="0" headerRowDxfId="4" dataDxfId="3">
  <autoFilter ref="A1:C8" xr:uid="{7B7338D0-59D9-49D9-BD31-E607227A0F8F}">
    <filterColumn colId="0" hiddenButton="1"/>
    <filterColumn colId="1" hiddenButton="1"/>
    <filterColumn colId="2" hiddenButton="1"/>
  </autoFilter>
  <tableColumns count="3">
    <tableColumn id="1" xr3:uid="{32BABD6B-C4B3-4F0D-BBC1-6B5A91C687B8}" name="Den" dataDxfId="2"/>
    <tableColumn id="2" xr3:uid="{14EBBD83-248C-46BC-A460-CBF4AC064F0A}" name="Počet hodin" dataDxfId="1" dataCellStyle="Vstup"/>
    <tableColumn id="3" xr3:uid="{07B5FE1C-CBAD-4F7A-8C2B-D524E8D97B66}" name="Počet minut" dataDxfId="0" dataCellStyle="Vstup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DB3E54-7563-4BE3-B452-260F746250FA}" name="Tabulka4" displayName="Tabulka4" ref="AU8:AW39" totalsRowShown="0" headerRowDxfId="30">
  <autoFilter ref="AU8:AW39" xr:uid="{3673921B-9078-4209-98CA-3E35D0FF2633}"/>
  <tableColumns count="3">
    <tableColumn id="1" xr3:uid="{E310FC28-54BB-410B-B603-2F0AD65767E6}" name="Pracovní doba - hrubá" dataDxfId="29">
      <calculatedColumnFormula>IFERROR(IF((Tabulka9[[#This Row],[Čas3]]-Tabulka9[[#This Row],[Čas]])&lt;0,0,Tabulka9[[#This Row],[Čas3]]-Tabulka9[[#This Row],[Čas]]),0)</calculatedColumnFormula>
    </tableColumn>
    <tableColumn id="2" xr3:uid="{3F06EBA4-2742-4DE3-9DB5-44D4077B7253}" name="Přestávka" dataDxfId="28">
      <calculatedColumnFormula>IFERROR(IF((Tabulka9[[#This Row],[Čas7]]-Tabulka9[[#This Row],[Čas5]])&lt;0,0,Tabulka9[[#This Row],[Čas7]]-Tabulka9[[#This Row],[Čas5]]),0)</calculatedColumnFormula>
    </tableColumn>
    <tableColumn id="3" xr3:uid="{7D44678B-70C7-4CF7-95CE-576A2866DD2C}" name="Přerušení" dataDxfId="27">
      <calculatedColumnFormula>IFERROR(IF((Tabulka9[[#This Row],[Čas11]]-Tabulka9[[#This Row],[Čas9]])&lt;0,0,Tabulka9[[#This Row],[Čas11]]-Tabulka9[[#This Row],[Čas9]]),0)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943EC5F-37ED-4230-9DC7-77FA2E7038F4}" name="Tabulka10" displayName="Tabulka10" ref="AY8:AY39" totalsRowShown="0" dataDxfId="26">
  <autoFilter ref="AY8:AY39" xr:uid="{1D7D4C34-934D-41AE-9F6C-A2368CABEC30}"/>
  <tableColumns count="1">
    <tableColumn id="1" xr3:uid="{B3A9C410-3F6E-402C-914F-9AE7861B7266}" name="Pracovní doba minus přestávka" dataDxfId="25">
      <calculatedColumnFormula>IFERROR(Tabulka4[[#This Row],[Pracovní doba - hrubá]]-Tabulka4[[#This Row],[Přestávka]],0)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D290BA3-97A9-4FFC-BB1A-43531DCF2F2A}" name="Tabulka11" displayName="Tabulka11" ref="BA8:BC39" totalsRowShown="0" dataDxfId="24">
  <autoFilter ref="BA8:BC39" xr:uid="{4D6714BC-E792-4313-A7F3-4E75E8F273F8}"/>
  <tableColumns count="3">
    <tableColumn id="1" xr3:uid="{2282FCB8-2042-4839-9ECB-BB9C862493EE}" name="Pracovní doba - čistá" dataDxfId="23">
      <calculatedColumnFormula>IFERROR(Tabulka10[[#This Row],[Pracovní doba minus přestávka]]-Tabulka4[[#This Row],[Přerušení]],0)</calculatedColumnFormula>
    </tableColumn>
    <tableColumn id="2" xr3:uid="{E8352B0B-DA6A-409F-8DBA-EA1C2D09E60D}" name="hodiny" dataDxfId="22">
      <calculatedColumnFormula>HOUR(Tabulka11[[#This Row],[Pracovní doba - čistá]])</calculatedColumnFormula>
    </tableColumn>
    <tableColumn id="3" xr3:uid="{6C689FA4-3A29-43E4-BF3C-8C4D4FC5854F}" name="minuty" dataDxfId="21">
      <calculatedColumnFormula>MINUTE(Tabulka11[[#This Row],[Pracovní doba - čistá]])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49E196-AF5B-4589-A775-304E48624246}" name="Tabulka13" displayName="Tabulka13" ref="Y8:AE39" totalsRowShown="0">
  <autoFilter ref="Y8:AE39" xr:uid="{9E6761A6-7940-474E-B70C-CB9FC47C9F12}"/>
  <tableColumns count="7">
    <tableColumn id="1" xr3:uid="{8DA51BE2-75BF-4ED7-A1A1-19F159BB0FD7}" name="K odpracování" dataDxfId="20">
      <calculatedColumnFormula>CONCATENATE(N9,":",O9)</calculatedColumnFormula>
    </tableColumn>
    <tableColumn id="2" xr3:uid="{F3473872-7109-458F-A5EF-A42FD25806E5}" name="K odpracování čas" dataDxfId="19">
      <calculatedColumnFormula>TIMEVALUE(Tabulka13[[#This Row],[K odpracování]])</calculatedColumnFormula>
    </tableColumn>
    <tableColumn id="7" xr3:uid="{A12C956A-EE0F-415F-A86A-DD462E86C864}" name="1/2 k odpracování " dataDxfId="18">
      <calculatedColumnFormula>Tabulka13[[#This Row],[K odpracování čas]]/2</calculatedColumnFormula>
    </tableColumn>
    <tableColumn id="3" xr3:uid="{BE1840ED-895B-406B-9F23-A93F4927EB2D}" name="Vykázáno" dataDxfId="17">
      <calculatedColumnFormula>CONCATENATE(P9,":",Q9)</calculatedColumnFormula>
    </tableColumn>
    <tableColumn id="4" xr3:uid="{AE8BA1C3-B420-4EFB-9E01-F61AC0CE7B36}" name="Vykázáno čas" dataDxfId="16">
      <calculatedColumnFormula>TIMEVALUE(Tabulka13[[#This Row],[Vykázáno]])</calculatedColumnFormula>
    </tableColumn>
    <tableColumn id="5" xr3:uid="{E9F7C54D-64C1-40A7-A305-2FC0EB037878}" name="Porovnání vykázané doby oproti plánu" dataDxfId="15">
      <calculatedColumnFormula>IF(Tabulka13[[#This Row],[Vykázáno čas]]&lt;Tabulka13[[#This Row],[K odpracování čas]],"Chyba","OK")</calculatedColumnFormula>
    </tableColumn>
    <tableColumn id="6" xr3:uid="{86A1D9F1-1C0B-496F-88CA-F2A3928902CE}" name="Délka přestávky" dataDxfId="14">
      <calculatedColumnFormula>IF(Tabulka4[[#This Row],[Přestávka]]&lt;Tabulka14[Přestávka],"Chyba","OK")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465F245-BF14-446F-8171-07A64488ABFD}" name="Tabulka16" displayName="Tabulka16" ref="BE8:BG39" totalsRowShown="0">
  <autoFilter ref="BE8:BG39" xr:uid="{13DBB7C5-C2B4-49C4-8790-F934B87CFA87}"/>
  <tableColumns count="3">
    <tableColumn id="1" xr3:uid="{9D2E8931-8C09-46F2-8806-0704C3DD8313}" name="Svátky" dataDxfId="13">
      <calculatedColumnFormula>A9</calculatedColumnFormula>
    </tableColumn>
    <tableColumn id="2" xr3:uid="{FDA9E088-2C27-44EC-AD1D-A47F15FB2DF3}" name="Vyhledáno v číselníku?" dataDxfId="12">
      <calculatedColumnFormula>IFERROR(VLOOKUP(Tabulka16[[#This Row],[Svátky]],Tabulka15[Svátky],1,FALSE),0)</calculatedColumnFormula>
    </tableColumn>
    <tableColumn id="3" xr3:uid="{0C74D18B-DEBF-450D-8E97-55511D7188B1}" name="Úprava" dataDxfId="11">
      <calculatedColumnFormula>IF(Tabulka16[[#This Row],[Vyhledáno v číselníku?]],"Svátek","Všední den")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553BB7C-617F-4822-8F59-13F31C997EED}" name="Tabulka17" displayName="Tabulka17" ref="BI8:BU39" totalsRowShown="0">
  <autoFilter ref="BI8:BU39" xr:uid="{6941A293-DAC8-45C6-9454-DB296E5D04B2}"/>
  <tableColumns count="13">
    <tableColumn id="1" xr3:uid="{3762CA81-9160-4743-8AD5-501A88FE376C}" name="1 – Ne A" dataDxfId="10">
      <calculatedColumnFormula>Tabulka11[[#This Row],[Pracovní doba - čistá]]</calculatedColumnFormula>
    </tableColumn>
    <tableColumn id="11" xr3:uid="{47B15D06-5525-42A0-8EC5-8E43B64ADE61}" name="1 – Ne" dataDxfId="9">
      <calculatedColumnFormula>IF(Tabulka17[[#This Row],[1 – Ne A]]&gt;Tabulka13[[#This Row],[K odpracování čas]],"OK",Číselník!H$2)</calculatedColumnFormula>
    </tableColumn>
    <tableColumn id="2" xr3:uid="{D1E0ECE7-E538-44C4-A566-A2C58DDB3236}" name="2 – Dovolená"/>
    <tableColumn id="3" xr3:uid="{6F38B394-1EA8-4E1A-8763-BED5E4168D27}" name="3 – Dovolená 1/2 dne A" dataDxfId="8">
      <calculatedColumnFormula>Tabulka17[[#This Row],[1 – Ne A]]</calculatedColumnFormula>
    </tableColumn>
    <tableColumn id="13" xr3:uid="{2A279064-F707-4FEA-A521-08740967F0C8}" name="3 – Dovolená 1/2 dne" dataDxfId="7">
      <calculatedColumnFormula>IF(Tabulka17[[#This Row],[3 – Dovolená 1/2 dne A]]&gt;Tabulka13[[#This Row],[1/2 k odpracování ]],"OK",Číselník!H$2)</calculatedColumnFormula>
    </tableColumn>
    <tableColumn id="4" xr3:uid="{A887585C-A720-4AB5-9CE0-3C6A2234B22D}" name="4 – Ošetřování člena rodiny"/>
    <tableColumn id="5" xr3:uid="{03EEB549-24C0-4EE2-B35C-AA2314ED013D}" name="5 – Pracovní neschopnost"/>
    <tableColumn id="6" xr3:uid="{92CE7D35-B611-4E7D-8A63-527D66C8D16A}" name="6 – Pracovní cesta"/>
    <tableColumn id="7" xr3:uid="{F2C89340-2780-4101-9886-2EF910E69067}" name="7 – Pracovní volno bez náhrady mzdy"/>
    <tableColumn id="8" xr3:uid="{3B54F99D-96DE-4F40-BD2F-28AC3E491880}" name="8 – Osobní překážky v práci"/>
    <tableColumn id="9" xr3:uid="{C27E7F05-0402-4EE2-ADD5-ABF60DE14140}" name="9 – Ostatní "/>
    <tableColumn id="10" xr3:uid="{ECF1FB53-C174-43F7-93C3-D76CF87A4D10}" name="10 – Volný víkend"/>
    <tableColumn id="12" xr3:uid="{7EC87279-6F3A-4506-9EEA-D0CA626593A8}" name="11 – Svátek (nepracuji)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A115" totalsRowShown="0">
  <autoFilter ref="A1:A115" xr:uid="{00000000-0009-0000-0100-000001000000}"/>
  <sortState xmlns:xlrd2="http://schemas.microsoft.com/office/spreadsheetml/2017/richdata2" ref="A2:A115">
    <sortCondition ref="A2:A115"/>
  </sortState>
  <tableColumns count="1">
    <tableColumn id="1" xr3:uid="{00000000-0010-0000-0000-000001000000}" name="Pracoviště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F931A9-9F5E-4EDD-8FA1-61286DB950C3}" name="Tabulka2" displayName="Tabulka2" ref="C1:E12" totalsRowShown="0">
  <autoFilter ref="C1:E12" xr:uid="{57DCDB45-E523-45FF-B5C0-37A864B6F516}"/>
  <sortState xmlns:xlrd2="http://schemas.microsoft.com/office/spreadsheetml/2017/richdata2" ref="C2:E10">
    <sortCondition ref="C1:C10"/>
  </sortState>
  <tableColumns count="3">
    <tableColumn id="1" xr3:uid="{B7B51C6E-0F2E-4EB9-A670-462311CDC74C}" name="Dovolená"/>
    <tableColumn id="2" xr3:uid="{5089D65B-B31C-4688-8DBB-F74EC5D30089}" name="Hláška"/>
    <tableColumn id="3" xr3:uid="{57767BCF-7C31-4156-9498-A55F248B3AD5}" name="Exportní hodnot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2.xml"/><Relationship Id="rId11" Type="http://schemas.openxmlformats.org/officeDocument/2006/relationships/table" Target="../tables/table17.xml"/><Relationship Id="rId5" Type="http://schemas.openxmlformats.org/officeDocument/2006/relationships/table" Target="../tables/table11.xml"/><Relationship Id="rId10" Type="http://schemas.openxmlformats.org/officeDocument/2006/relationships/table" Target="../tables/table16.xml"/><Relationship Id="rId4" Type="http://schemas.openxmlformats.org/officeDocument/2006/relationships/table" Target="../tables/table10.xml"/><Relationship Id="rId9" Type="http://schemas.openxmlformats.org/officeDocument/2006/relationships/table" Target="../tables/table1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CL47"/>
  <sheetViews>
    <sheetView tabSelected="1" zoomScale="120" zoomScaleNormal="120" workbookViewId="0">
      <selection activeCell="C4" sqref="C4:I4"/>
    </sheetView>
  </sheetViews>
  <sheetFormatPr defaultRowHeight="12.75" x14ac:dyDescent="0.2"/>
  <cols>
    <col min="1" max="1" width="10.5703125" customWidth="1"/>
    <col min="2" max="2" width="3.28515625" customWidth="1"/>
    <col min="3" max="3" width="6.140625" style="14" customWidth="1"/>
    <col min="4" max="4" width="26.28515625" style="14" customWidth="1"/>
    <col min="5" max="5" width="17.28515625" bestFit="1" customWidth="1"/>
    <col min="6" max="12" width="5.5703125" customWidth="1"/>
    <col min="13" max="13" width="7" customWidth="1"/>
    <col min="14" max="14" width="0.28515625" customWidth="1"/>
    <col min="15" max="15" width="0.42578125" style="7" hidden="1" customWidth="1"/>
    <col min="16" max="16" width="5.28515625" style="7" customWidth="1"/>
    <col min="17" max="17" width="5.7109375" style="7" customWidth="1"/>
    <col min="18" max="19" width="5.5703125" style="7" customWidth="1"/>
    <col min="20" max="21" width="5.5703125" customWidth="1"/>
    <col min="22" max="22" width="12" customWidth="1"/>
    <col min="23" max="23" width="22.85546875" customWidth="1"/>
    <col min="25" max="25" width="14.5703125" hidden="1" customWidth="1"/>
    <col min="26" max="27" width="20.28515625" hidden="1" customWidth="1"/>
    <col min="28" max="28" width="15.7109375" hidden="1" customWidth="1"/>
    <col min="29" max="29" width="15.85546875" hidden="1" customWidth="1"/>
    <col min="30" max="30" width="18.140625" hidden="1" customWidth="1"/>
    <col min="31" max="31" width="17.7109375" hidden="1" customWidth="1"/>
    <col min="32" max="34" width="9.140625" hidden="1" customWidth="1"/>
    <col min="35" max="35" width="12" hidden="1" customWidth="1"/>
    <col min="36" max="36" width="9.140625" hidden="1" customWidth="1"/>
    <col min="37" max="37" width="12" hidden="1" customWidth="1"/>
    <col min="38" max="38" width="9.140625" hidden="1" customWidth="1"/>
    <col min="39" max="39" width="12" hidden="1" customWidth="1"/>
    <col min="40" max="40" width="9.140625" hidden="1" customWidth="1"/>
    <col min="41" max="41" width="12" hidden="1" customWidth="1"/>
    <col min="42" max="42" width="9.140625" hidden="1" customWidth="1"/>
    <col min="43" max="43" width="12" hidden="1" customWidth="1"/>
    <col min="44" max="44" width="9.140625" hidden="1" customWidth="1"/>
    <col min="45" max="45" width="12" hidden="1" customWidth="1"/>
    <col min="46" max="46" width="9.140625" hidden="1" customWidth="1"/>
    <col min="47" max="47" width="13.7109375" hidden="1" customWidth="1"/>
    <col min="48" max="48" width="11" hidden="1" customWidth="1"/>
    <col min="49" max="49" width="10.42578125" hidden="1" customWidth="1"/>
    <col min="50" max="50" width="9.140625" hidden="1" customWidth="1"/>
    <col min="51" max="51" width="32.42578125" hidden="1" customWidth="1"/>
    <col min="52" max="52" width="9.140625" hidden="1" customWidth="1"/>
    <col min="53" max="53" width="22.5703125" hidden="1" customWidth="1"/>
    <col min="54" max="56" width="9.140625" hidden="1" customWidth="1"/>
    <col min="57" max="57" width="10.5703125" hidden="1" customWidth="1"/>
    <col min="58" max="58" width="22.5703125" hidden="1" customWidth="1"/>
    <col min="59" max="59" width="19.140625" hidden="1" customWidth="1"/>
    <col min="60" max="60" width="9.140625" hidden="1" customWidth="1"/>
    <col min="61" max="61" width="12.140625" hidden="1" customWidth="1"/>
    <col min="62" max="62" width="18.85546875" hidden="1" customWidth="1"/>
    <col min="63" max="63" width="13.5703125" hidden="1" customWidth="1"/>
    <col min="64" max="64" width="17" hidden="1" customWidth="1"/>
    <col min="65" max="65" width="20.28515625" hidden="1" customWidth="1"/>
    <col min="66" max="66" width="24.85546875" hidden="1" customWidth="1"/>
    <col min="67" max="67" width="23.85546875" hidden="1" customWidth="1"/>
    <col min="68" max="68" width="17.85546875" hidden="1" customWidth="1"/>
    <col min="69" max="69" width="32.85546875" hidden="1" customWidth="1"/>
    <col min="70" max="70" width="25.42578125" hidden="1" customWidth="1"/>
    <col min="71" max="71" width="11.85546875" hidden="1" customWidth="1"/>
    <col min="72" max="72" width="17" hidden="1" customWidth="1"/>
    <col min="73" max="73" width="24.28515625" hidden="1" customWidth="1"/>
    <col min="74" max="75" width="9.140625" hidden="1" customWidth="1"/>
    <col min="76" max="76" width="32.42578125" hidden="1" customWidth="1"/>
    <col min="77" max="77" width="30" hidden="1" customWidth="1"/>
    <col min="78" max="78" width="59.28515625" hidden="1" customWidth="1"/>
    <col min="79" max="79" width="94.42578125" bestFit="1" customWidth="1"/>
    <col min="81" max="81" width="11" customWidth="1"/>
    <col min="82" max="82" width="17.7109375" customWidth="1"/>
  </cols>
  <sheetData>
    <row r="1" spans="1:90" ht="12.75" customHeight="1" x14ac:dyDescent="0.2">
      <c r="C1" s="205" t="s">
        <v>8</v>
      </c>
      <c r="D1" s="205"/>
      <c r="E1" s="205"/>
      <c r="F1" s="37"/>
      <c r="G1" s="37"/>
      <c r="L1" s="217" t="s">
        <v>4</v>
      </c>
      <c r="M1" s="217"/>
      <c r="N1" s="217"/>
      <c r="O1" s="218"/>
      <c r="P1" s="208"/>
      <c r="Q1" s="209"/>
      <c r="R1" s="209"/>
      <c r="S1" s="210"/>
      <c r="V1" s="108"/>
      <c r="W1" s="131" t="s">
        <v>238</v>
      </c>
    </row>
    <row r="2" spans="1:90" ht="11.25" customHeight="1" x14ac:dyDescent="0.2">
      <c r="C2" s="207" t="s">
        <v>3</v>
      </c>
      <c r="D2" s="207"/>
      <c r="E2" s="211"/>
      <c r="F2" s="212"/>
      <c r="G2" s="212"/>
      <c r="H2" s="213"/>
      <c r="I2" s="37"/>
      <c r="J2" s="37"/>
      <c r="K2" s="37"/>
      <c r="L2" s="217" t="s">
        <v>7</v>
      </c>
      <c r="M2" s="217"/>
      <c r="N2" s="217"/>
      <c r="O2" s="218"/>
      <c r="P2" s="202"/>
      <c r="Q2" s="203"/>
      <c r="R2" s="203"/>
      <c r="S2" s="203"/>
      <c r="T2" s="203"/>
      <c r="U2" s="203"/>
      <c r="V2" s="204"/>
      <c r="W2" s="132"/>
    </row>
    <row r="3" spans="1:90" ht="11.25" customHeight="1" x14ac:dyDescent="0.2">
      <c r="C3" s="10"/>
      <c r="D3" s="10"/>
      <c r="E3" s="1"/>
      <c r="F3" s="1"/>
      <c r="G3" s="1"/>
      <c r="H3" s="3"/>
      <c r="I3" s="3"/>
      <c r="J3" s="3"/>
      <c r="K3" s="3"/>
      <c r="L3" s="133">
        <f>+VLOOKUP(K4,Číselník!P2:Q13,2,FALSE)</f>
        <v>10</v>
      </c>
      <c r="M3" s="1"/>
      <c r="N3" s="1"/>
      <c r="O3" s="8"/>
      <c r="P3" s="8"/>
      <c r="Q3" s="8"/>
      <c r="R3" s="8"/>
      <c r="S3" s="8"/>
      <c r="T3" s="1"/>
      <c r="U3" s="1"/>
      <c r="W3" s="2"/>
    </row>
    <row r="4" spans="1:90" ht="13.5" customHeight="1" thickBot="1" x14ac:dyDescent="0.25">
      <c r="C4" s="206" t="s">
        <v>115</v>
      </c>
      <c r="D4" s="206"/>
      <c r="E4" s="206"/>
      <c r="F4" s="206"/>
      <c r="G4" s="206"/>
      <c r="H4" s="206"/>
      <c r="I4" s="206"/>
      <c r="J4" s="38"/>
      <c r="K4" s="216" t="s">
        <v>21</v>
      </c>
      <c r="L4" s="216"/>
      <c r="M4" s="214">
        <v>2023</v>
      </c>
      <c r="N4" s="215"/>
      <c r="O4" s="40"/>
      <c r="P4" s="40"/>
      <c r="Q4" s="40"/>
      <c r="R4" s="40"/>
      <c r="S4" s="40"/>
      <c r="T4" s="39"/>
      <c r="U4" s="39"/>
      <c r="V4" s="41"/>
      <c r="W4" s="41"/>
      <c r="CC4" s="154" t="s">
        <v>121</v>
      </c>
      <c r="CD4" s="154"/>
      <c r="CE4" s="154"/>
      <c r="CF4" s="154"/>
    </row>
    <row r="5" spans="1:90" ht="8.25" customHeight="1" thickBot="1" x14ac:dyDescent="0.25"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  <c r="N5" s="39"/>
      <c r="O5" s="40"/>
      <c r="P5" s="40"/>
      <c r="Q5" s="40"/>
      <c r="R5" s="40"/>
      <c r="S5" s="40"/>
      <c r="T5" s="39"/>
      <c r="U5" s="39"/>
      <c r="V5" s="41"/>
      <c r="W5" s="41"/>
      <c r="CC5" s="155" t="s">
        <v>120</v>
      </c>
      <c r="CD5" s="156"/>
      <c r="CE5" s="159" t="s">
        <v>119</v>
      </c>
      <c r="CF5" s="160"/>
    </row>
    <row r="6" spans="1:90" ht="15" customHeight="1" x14ac:dyDescent="0.3">
      <c r="C6" s="174" t="s">
        <v>6</v>
      </c>
      <c r="D6" s="174" t="s">
        <v>58</v>
      </c>
      <c r="E6" s="177" t="s">
        <v>63</v>
      </c>
      <c r="F6" s="180" t="s">
        <v>62</v>
      </c>
      <c r="G6" s="181"/>
      <c r="H6" s="181"/>
      <c r="I6" s="182"/>
      <c r="J6" s="181" t="s">
        <v>0</v>
      </c>
      <c r="K6" s="181"/>
      <c r="L6" s="181"/>
      <c r="M6" s="181"/>
      <c r="N6" s="186" t="s">
        <v>101</v>
      </c>
      <c r="O6" s="187"/>
      <c r="P6" s="198" t="s">
        <v>118</v>
      </c>
      <c r="Q6" s="199"/>
      <c r="R6" s="193" t="s">
        <v>5</v>
      </c>
      <c r="S6" s="194"/>
      <c r="T6" s="194"/>
      <c r="U6" s="194"/>
      <c r="V6" s="195"/>
      <c r="W6" s="183" t="s">
        <v>61</v>
      </c>
      <c r="AH6" s="165" t="s">
        <v>62</v>
      </c>
      <c r="AI6" s="165"/>
      <c r="AJ6" s="165"/>
      <c r="AK6" s="165"/>
      <c r="AL6" s="163" t="s">
        <v>0</v>
      </c>
      <c r="AM6" s="163"/>
      <c r="AN6" s="163"/>
      <c r="AO6" s="163"/>
      <c r="AP6" s="164" t="s">
        <v>5</v>
      </c>
      <c r="AQ6" s="164"/>
      <c r="AR6" s="164"/>
      <c r="AS6" s="164"/>
      <c r="BU6" s="110"/>
      <c r="BV6" s="110"/>
      <c r="BW6" s="110"/>
      <c r="BX6" s="110"/>
      <c r="BY6" s="110"/>
      <c r="BZ6" s="110"/>
      <c r="CA6" s="110" t="s">
        <v>122</v>
      </c>
      <c r="CB6" s="110"/>
      <c r="CC6" s="157"/>
      <c r="CD6" s="158"/>
      <c r="CE6" s="161"/>
      <c r="CF6" s="162"/>
      <c r="CG6" s="110"/>
      <c r="CH6" s="110"/>
      <c r="CI6" s="110"/>
      <c r="CJ6" s="110"/>
      <c r="CK6" s="110"/>
      <c r="CL6" s="110"/>
    </row>
    <row r="7" spans="1:90" ht="18.75" customHeight="1" x14ac:dyDescent="0.2">
      <c r="C7" s="175"/>
      <c r="D7" s="175"/>
      <c r="E7" s="178"/>
      <c r="F7" s="170" t="s">
        <v>10</v>
      </c>
      <c r="G7" s="171"/>
      <c r="H7" s="168" t="s">
        <v>9</v>
      </c>
      <c r="I7" s="169"/>
      <c r="J7" s="172" t="s">
        <v>10</v>
      </c>
      <c r="K7" s="173"/>
      <c r="L7" s="166" t="s">
        <v>9</v>
      </c>
      <c r="M7" s="167"/>
      <c r="N7" s="188"/>
      <c r="O7" s="189"/>
      <c r="P7" s="200"/>
      <c r="Q7" s="201"/>
      <c r="R7" s="190" t="s">
        <v>2</v>
      </c>
      <c r="S7" s="191"/>
      <c r="T7" s="192" t="s">
        <v>1</v>
      </c>
      <c r="U7" s="192"/>
      <c r="V7" s="196" t="s">
        <v>60</v>
      </c>
      <c r="W7" s="184"/>
      <c r="AH7" s="165" t="s">
        <v>10</v>
      </c>
      <c r="AI7" s="165"/>
      <c r="AJ7" s="165" t="s">
        <v>9</v>
      </c>
      <c r="AK7" s="165"/>
      <c r="AL7" s="163" t="s">
        <v>10</v>
      </c>
      <c r="AM7" s="163"/>
      <c r="AN7" s="163" t="s">
        <v>9</v>
      </c>
      <c r="AO7" s="163"/>
      <c r="AP7" s="165" t="s">
        <v>10</v>
      </c>
      <c r="AQ7" s="165"/>
      <c r="AR7" s="165" t="s">
        <v>9</v>
      </c>
      <c r="AS7" s="165"/>
      <c r="CA7" s="126" t="s">
        <v>112</v>
      </c>
      <c r="CC7" s="157"/>
      <c r="CD7" s="158"/>
      <c r="CE7" s="161"/>
      <c r="CF7" s="162"/>
    </row>
    <row r="8" spans="1:90" ht="25.5" customHeight="1" thickBot="1" x14ac:dyDescent="0.25">
      <c r="C8" s="176"/>
      <c r="D8" s="176"/>
      <c r="E8" s="179"/>
      <c r="F8" s="49" t="s">
        <v>67</v>
      </c>
      <c r="G8" s="50" t="s">
        <v>68</v>
      </c>
      <c r="H8" s="43" t="s">
        <v>67</v>
      </c>
      <c r="I8" s="51" t="s">
        <v>68</v>
      </c>
      <c r="J8" s="52" t="s">
        <v>67</v>
      </c>
      <c r="K8" s="42" t="s">
        <v>68</v>
      </c>
      <c r="L8" s="43" t="s">
        <v>67</v>
      </c>
      <c r="M8" s="44" t="s">
        <v>68</v>
      </c>
      <c r="N8" s="88" t="s">
        <v>67</v>
      </c>
      <c r="O8" s="89" t="s">
        <v>68</v>
      </c>
      <c r="P8" s="102" t="s">
        <v>67</v>
      </c>
      <c r="Q8" s="103" t="s">
        <v>68</v>
      </c>
      <c r="R8" s="106" t="s">
        <v>67</v>
      </c>
      <c r="S8" s="107" t="s">
        <v>68</v>
      </c>
      <c r="T8" s="54" t="s">
        <v>67</v>
      </c>
      <c r="U8" s="54" t="s">
        <v>68</v>
      </c>
      <c r="V8" s="197"/>
      <c r="W8" s="185"/>
      <c r="Y8" t="s">
        <v>93</v>
      </c>
      <c r="Z8" t="s">
        <v>94</v>
      </c>
      <c r="AA8" t="s">
        <v>103</v>
      </c>
      <c r="AB8" t="s">
        <v>64</v>
      </c>
      <c r="AC8" t="s">
        <v>95</v>
      </c>
      <c r="AD8" s="94" t="s">
        <v>96</v>
      </c>
      <c r="AE8" t="s">
        <v>97</v>
      </c>
      <c r="AH8" s="90" t="s">
        <v>69</v>
      </c>
      <c r="AI8" s="90" t="s">
        <v>70</v>
      </c>
      <c r="AJ8" s="91" t="s">
        <v>71</v>
      </c>
      <c r="AK8" s="91" t="s">
        <v>72</v>
      </c>
      <c r="AL8" s="90" t="s">
        <v>73</v>
      </c>
      <c r="AM8" s="90" t="s">
        <v>74</v>
      </c>
      <c r="AN8" s="91" t="s">
        <v>75</v>
      </c>
      <c r="AO8" s="91" t="s">
        <v>76</v>
      </c>
      <c r="AP8" s="90" t="s">
        <v>77</v>
      </c>
      <c r="AQ8" s="90" t="s">
        <v>78</v>
      </c>
      <c r="AR8" s="91" t="s">
        <v>79</v>
      </c>
      <c r="AS8" s="91" t="s">
        <v>80</v>
      </c>
      <c r="AU8" s="95" t="s">
        <v>83</v>
      </c>
      <c r="AV8" s="95" t="s">
        <v>81</v>
      </c>
      <c r="AW8" s="95" t="s">
        <v>82</v>
      </c>
      <c r="AY8" t="s">
        <v>85</v>
      </c>
      <c r="BA8" t="s">
        <v>84</v>
      </c>
      <c r="BB8" t="s">
        <v>86</v>
      </c>
      <c r="BC8" t="s">
        <v>87</v>
      </c>
      <c r="BE8" t="s">
        <v>98</v>
      </c>
      <c r="BF8" t="s">
        <v>99</v>
      </c>
      <c r="BG8" t="s">
        <v>100</v>
      </c>
      <c r="BI8" t="s">
        <v>108</v>
      </c>
      <c r="BJ8" t="s">
        <v>47</v>
      </c>
      <c r="BK8" t="s">
        <v>40</v>
      </c>
      <c r="BL8" t="s">
        <v>109</v>
      </c>
      <c r="BM8" t="s">
        <v>48</v>
      </c>
      <c r="BN8" t="s">
        <v>41</v>
      </c>
      <c r="BO8" t="s">
        <v>42</v>
      </c>
      <c r="BP8" t="s">
        <v>43</v>
      </c>
      <c r="BQ8" t="s">
        <v>44</v>
      </c>
      <c r="BR8" t="s">
        <v>45</v>
      </c>
      <c r="BS8" t="s">
        <v>46</v>
      </c>
      <c r="BT8" t="s">
        <v>102</v>
      </c>
      <c r="BU8" t="s">
        <v>113</v>
      </c>
      <c r="BW8" t="s">
        <v>104</v>
      </c>
      <c r="BX8" t="s">
        <v>105</v>
      </c>
      <c r="BY8" t="s">
        <v>106</v>
      </c>
      <c r="BZ8" t="s">
        <v>110</v>
      </c>
      <c r="CA8" s="125" t="s">
        <v>114</v>
      </c>
      <c r="CC8" s="136" t="s">
        <v>51</v>
      </c>
      <c r="CD8" s="137" t="s">
        <v>52</v>
      </c>
      <c r="CE8" s="134" t="s">
        <v>51</v>
      </c>
      <c r="CF8" s="135" t="s">
        <v>52</v>
      </c>
    </row>
    <row r="9" spans="1:90" ht="11.45" customHeight="1" x14ac:dyDescent="0.2">
      <c r="A9" s="15">
        <f t="shared" ref="A9:A39" si="0">+DATE($M$4,$L$3,C9)</f>
        <v>45200</v>
      </c>
      <c r="B9" t="str">
        <f>+TEXT(A9,"ddd")</f>
        <v>ne</v>
      </c>
      <c r="C9" s="11">
        <v>1</v>
      </c>
      <c r="D9" s="28"/>
      <c r="E9" s="45"/>
      <c r="F9" s="55"/>
      <c r="G9" s="68"/>
      <c r="H9" s="56"/>
      <c r="I9" s="72"/>
      <c r="J9" s="57"/>
      <c r="K9" s="76"/>
      <c r="L9" s="58"/>
      <c r="M9" s="84"/>
      <c r="N9" s="117">
        <f>VLOOKUP(B9,Tabulka5[],2,FALSE)</f>
        <v>0</v>
      </c>
      <c r="O9" s="118">
        <f>VLOOKUP(B9,Tabulka5[],3,FALSE)</f>
        <v>0</v>
      </c>
      <c r="P9" s="151">
        <f>CC9</f>
        <v>0</v>
      </c>
      <c r="Q9" s="127">
        <f>CD9</f>
        <v>0</v>
      </c>
      <c r="R9" s="96"/>
      <c r="S9" s="80"/>
      <c r="T9" s="56"/>
      <c r="U9" s="72"/>
      <c r="V9" s="53"/>
      <c r="W9" s="32"/>
      <c r="Y9" t="str">
        <f t="shared" ref="Y9:Y39" si="1">CONCATENATE(N9,":",O9)</f>
        <v>0:0</v>
      </c>
      <c r="Z9" s="6">
        <f>TIMEVALUE(Tabulka13[[#This Row],[K odpracování]])</f>
        <v>0</v>
      </c>
      <c r="AA9" s="6">
        <f>Tabulka13[[#This Row],[K odpracování čas]]/2</f>
        <v>0</v>
      </c>
      <c r="AB9" t="str">
        <f t="shared" ref="AB9:AB39" si="2">CONCATENATE(P9,":",Q9)</f>
        <v>0:0</v>
      </c>
      <c r="AC9" s="6">
        <f>TIMEVALUE(Tabulka13[[#This Row],[Vykázáno]])</f>
        <v>0</v>
      </c>
      <c r="AD9" t="str">
        <f>IF(Tabulka13[[#This Row],[Vykázáno čas]]&lt;Tabulka13[[#This Row],[K odpracování čas]],"Chyba","OK")</f>
        <v>OK</v>
      </c>
      <c r="AE9" s="18" t="str">
        <f>IF(Tabulka4[[#This Row],[Přestávka]]&lt;Tabulka14[Přestávka],"Chyba","OK")</f>
        <v>Chyba</v>
      </c>
      <c r="AH9" s="18" t="str">
        <f>CONCATENATE(F9,":",G9)</f>
        <v>:</v>
      </c>
      <c r="AI9" s="6">
        <f>IFERROR(TIMEVALUE(AH9),0)</f>
        <v>0</v>
      </c>
      <c r="AJ9" t="str">
        <f t="shared" ref="AJ9:AJ39" si="3">CONCATENATE(H9,":",I9)</f>
        <v>:</v>
      </c>
      <c r="AK9" s="6">
        <f>IFERROR(TIMEVALUE(Tabulka9[[#This Row],[Text2]]),0)</f>
        <v>0</v>
      </c>
      <c r="AL9" t="str">
        <f t="shared" ref="AL9:AL39" si="4">CONCATENATE(J9,":",K9)</f>
        <v>:</v>
      </c>
      <c r="AM9" s="6">
        <f>IFERROR(TIMEVALUE(Tabulka9[[#This Row],[Text4]]),0)</f>
        <v>0</v>
      </c>
      <c r="AN9" t="str">
        <f t="shared" ref="AN9:AN39" si="5">CONCATENATE(L9,":",M9)</f>
        <v>:</v>
      </c>
      <c r="AO9" s="6">
        <f>IFERROR(TIMEVALUE(Tabulka9[[#This Row],[Text6]]),0)</f>
        <v>0</v>
      </c>
      <c r="AP9" t="str">
        <f t="shared" ref="AP9:AP39" si="6">CONCATENATE(R9,":",S9)</f>
        <v>:</v>
      </c>
      <c r="AQ9" s="6">
        <f>IFERROR(TIMEVALUE(Tabulka9[[#This Row],[Text8]]),0)</f>
        <v>0</v>
      </c>
      <c r="AR9" t="str">
        <f t="shared" ref="AR9:AR39" si="7">CONCATENATE(T9,":",U9)</f>
        <v>:</v>
      </c>
      <c r="AS9" s="6">
        <f>IFERROR(TIMEVALUE(Tabulka9[[#This Row],[Text10]]),0)</f>
        <v>0</v>
      </c>
      <c r="AU9" s="6">
        <f>IFERROR(IF((Tabulka9[[#This Row],[Čas3]]-Tabulka9[[#This Row],[Čas]])&lt;0,0,Tabulka9[[#This Row],[Čas3]]-Tabulka9[[#This Row],[Čas]]),0)</f>
        <v>0</v>
      </c>
      <c r="AV9" s="6">
        <f>IFERROR(IF((Tabulka9[[#This Row],[Čas7]]-Tabulka9[[#This Row],[Čas5]])&lt;0,0,Tabulka9[[#This Row],[Čas7]]-Tabulka9[[#This Row],[Čas5]]),0)</f>
        <v>0</v>
      </c>
      <c r="AW9" s="6">
        <f>IFERROR(IF((Tabulka9[[#This Row],[Čas11]]-Tabulka9[[#This Row],[Čas9]])&lt;0,0,Tabulka9[[#This Row],[Čas11]]-Tabulka9[[#This Row],[Čas9]]),0)</f>
        <v>0</v>
      </c>
      <c r="AY9" s="6">
        <f>IFERROR(Tabulka4[[#This Row],[Pracovní doba - hrubá]]-Tabulka4[[#This Row],[Přestávka]],0)</f>
        <v>0</v>
      </c>
      <c r="BA9" s="6">
        <f>IFERROR(Tabulka10[[#This Row],[Pracovní doba minus přestávka]]-Tabulka4[[#This Row],[Přerušení]],0)</f>
        <v>0</v>
      </c>
      <c r="BB9" s="18">
        <f>HOUR(Tabulka11[[#This Row],[Pracovní doba - čistá]])</f>
        <v>0</v>
      </c>
      <c r="BC9" s="18">
        <f>MINUTE(Tabulka11[[#This Row],[Pracovní doba - čistá]])</f>
        <v>0</v>
      </c>
      <c r="BE9" s="15">
        <f t="shared" ref="BE9:BE39" si="8">A9</f>
        <v>45200</v>
      </c>
      <c r="BF9" s="15">
        <f>IFERROR(VLOOKUP(Tabulka16[[#This Row],[Svátky]],Tabulka15[Svátky],1,FALSE),0)</f>
        <v>0</v>
      </c>
      <c r="BG9" s="15" t="str">
        <f>IF(Tabulka16[[#This Row],[Vyhledáno v číselníku?]],"Svátek","Všední den")</f>
        <v>Všední den</v>
      </c>
      <c r="BI9" s="109">
        <f>Tabulka11[[#This Row],[Pracovní doba - čistá]]</f>
        <v>0</v>
      </c>
      <c r="BJ9" s="109" t="str">
        <f>IF(Tabulka17[[#This Row],[1 – Ne A]]&gt;Tabulka13[[#This Row],[K odpracování čas]],"OK",Číselník!H$2)</f>
        <v>Doba strávená prací je přesně shodná nebo menší než pracovní doba</v>
      </c>
      <c r="BK9" t="s">
        <v>54</v>
      </c>
      <c r="BL9" s="109">
        <f>Tabulka17[[#This Row],[1 – Ne A]]</f>
        <v>0</v>
      </c>
      <c r="BM9" s="109" t="str">
        <f>IF(Tabulka17[[#This Row],[3 – Dovolená 1/2 dne A]]&gt;Tabulka13[[#This Row],[1/2 k odpracování ]],"OK",Číselník!H$2)</f>
        <v>Doba strávená prací je přesně shodná nebo menší než pracovní doba</v>
      </c>
      <c r="BN9" t="s">
        <v>54</v>
      </c>
      <c r="BO9" t="s">
        <v>54</v>
      </c>
      <c r="BP9" t="s">
        <v>54</v>
      </c>
      <c r="BQ9" t="s">
        <v>54</v>
      </c>
      <c r="BR9" t="s">
        <v>54</v>
      </c>
      <c r="BS9" t="s">
        <v>54</v>
      </c>
      <c r="BT9" t="s">
        <v>54</v>
      </c>
      <c r="BU9" t="s">
        <v>54</v>
      </c>
      <c r="BW9">
        <v>9</v>
      </c>
      <c r="BX9" s="14">
        <f>D9</f>
        <v>0</v>
      </c>
      <c r="BY9" t="e">
        <f>VLOOKUP(BX9,Tabulka18[],2,FALSE)</f>
        <v>#N/A</v>
      </c>
      <c r="BZ9" t="e">
        <f>ADDRESS(BW9,BY9,1,,"Výkaz")</f>
        <v>#N/A</v>
      </c>
      <c r="CA9" s="115" t="str">
        <f ca="1">IFERROR((INDIRECT(BZ9,1)), "Řádek není vyplněn")</f>
        <v>Řádek není vyplněn</v>
      </c>
      <c r="CC9" s="138">
        <f>N9</f>
        <v>0</v>
      </c>
      <c r="CD9" s="139">
        <f>O9</f>
        <v>0</v>
      </c>
      <c r="CE9" s="144">
        <f>P9</f>
        <v>0</v>
      </c>
      <c r="CF9" s="147">
        <f>Q9</f>
        <v>0</v>
      </c>
    </row>
    <row r="10" spans="1:90" ht="11.45" customHeight="1" x14ac:dyDescent="0.2">
      <c r="A10" s="15">
        <f t="shared" si="0"/>
        <v>45201</v>
      </c>
      <c r="B10" t="str">
        <f t="shared" ref="B10:B39" si="9">+TEXT(A10,"ddd")</f>
        <v>po</v>
      </c>
      <c r="C10" s="12">
        <v>2</v>
      </c>
      <c r="D10" s="29"/>
      <c r="E10" s="46"/>
      <c r="F10" s="59"/>
      <c r="G10" s="69"/>
      <c r="H10" s="61"/>
      <c r="I10" s="73"/>
      <c r="J10" s="60"/>
      <c r="K10" s="77"/>
      <c r="L10" s="61"/>
      <c r="M10" s="85"/>
      <c r="N10" s="119">
        <f>VLOOKUP(B10,Tabulka5[],2,FALSE)</f>
        <v>8</v>
      </c>
      <c r="O10" s="120">
        <f>VLOOKUP(B10,Tabulka5[],3,FALSE)</f>
        <v>15</v>
      </c>
      <c r="P10" s="123">
        <f t="shared" ref="P10:P39" si="10">CC10</f>
        <v>8</v>
      </c>
      <c r="Q10" s="128">
        <f t="shared" ref="Q10:Q39" si="11">CD10</f>
        <v>15</v>
      </c>
      <c r="R10" s="97"/>
      <c r="S10" s="81"/>
      <c r="T10" s="61"/>
      <c r="U10" s="73"/>
      <c r="V10" s="33"/>
      <c r="W10" s="33"/>
      <c r="Y10" t="str">
        <f t="shared" si="1"/>
        <v>8:15</v>
      </c>
      <c r="Z10" s="6">
        <f>TIMEVALUE(Tabulka13[[#This Row],[K odpracování]])</f>
        <v>0.34375</v>
      </c>
      <c r="AA10" s="6">
        <f>Tabulka13[[#This Row],[K odpracování čas]]/2</f>
        <v>0.171875</v>
      </c>
      <c r="AB10" t="str">
        <f t="shared" si="2"/>
        <v>8:15</v>
      </c>
      <c r="AC10" s="6">
        <f>TIMEVALUE(Tabulka13[[#This Row],[Vykázáno]])</f>
        <v>0.34375</v>
      </c>
      <c r="AD10" t="str">
        <f>IF(Tabulka13[[#This Row],[Vykázáno čas]]&lt;Tabulka13[[#This Row],[K odpracování čas]],"Chyba","OK")</f>
        <v>OK</v>
      </c>
      <c r="AE10" s="18" t="str">
        <f>IF(Tabulka4[[#This Row],[Přestávka]]&lt;Tabulka14[Přestávka],"Chyba","OK")</f>
        <v>Chyba</v>
      </c>
      <c r="AH10" t="str">
        <f t="shared" ref="AH10:AH39" si="12">CONCATENATE(F10,":",G10)</f>
        <v>:</v>
      </c>
      <c r="AI10" s="6">
        <f t="shared" ref="AI10:AI39" si="13">IFERROR(TIMEVALUE(AH10),0)</f>
        <v>0</v>
      </c>
      <c r="AJ10" t="str">
        <f t="shared" si="3"/>
        <v>:</v>
      </c>
      <c r="AK10" s="6">
        <f>IFERROR(TIMEVALUE(Tabulka9[[#This Row],[Text2]]),0)</f>
        <v>0</v>
      </c>
      <c r="AL10" t="str">
        <f t="shared" si="4"/>
        <v>:</v>
      </c>
      <c r="AM10" s="6">
        <f>IFERROR(TIMEVALUE(Tabulka9[[#This Row],[Text4]]),0)</f>
        <v>0</v>
      </c>
      <c r="AN10" t="str">
        <f t="shared" si="5"/>
        <v>:</v>
      </c>
      <c r="AO10" s="6">
        <f>IFERROR(TIMEVALUE(Tabulka9[[#This Row],[Text6]]),0)</f>
        <v>0</v>
      </c>
      <c r="AP10" t="str">
        <f t="shared" si="6"/>
        <v>:</v>
      </c>
      <c r="AQ10" s="6">
        <f>IFERROR(TIMEVALUE(Tabulka9[[#This Row],[Text8]]),0)</f>
        <v>0</v>
      </c>
      <c r="AR10" t="str">
        <f t="shared" si="7"/>
        <v>:</v>
      </c>
      <c r="AS10" s="6">
        <f>IFERROR(TIMEVALUE(Tabulka9[[#This Row],[Text10]]),0)</f>
        <v>0</v>
      </c>
      <c r="AU10" s="6">
        <f>IFERROR(IF((Tabulka9[[#This Row],[Čas3]]-Tabulka9[[#This Row],[Čas]])&lt;0,0,Tabulka9[[#This Row],[Čas3]]-Tabulka9[[#This Row],[Čas]]),0)</f>
        <v>0</v>
      </c>
      <c r="AV10" s="6">
        <f>IFERROR(IF((Tabulka9[[#This Row],[Čas7]]-Tabulka9[[#This Row],[Čas5]])&lt;0,0,Tabulka9[[#This Row],[Čas7]]-Tabulka9[[#This Row],[Čas5]]),0)</f>
        <v>0</v>
      </c>
      <c r="AW10" s="6">
        <f>IFERROR(IF((Tabulka9[[#This Row],[Čas11]]-Tabulka9[[#This Row],[Čas9]])&lt;0,0,Tabulka9[[#This Row],[Čas11]]-Tabulka9[[#This Row],[Čas9]]),0)</f>
        <v>0</v>
      </c>
      <c r="AY10" s="6">
        <f>IFERROR(Tabulka4[[#This Row],[Pracovní doba - hrubá]]-Tabulka4[[#This Row],[Přestávka]],0)</f>
        <v>0</v>
      </c>
      <c r="BA10" s="6">
        <f>IFERROR(Tabulka10[[#This Row],[Pracovní doba minus přestávka]]-Tabulka4[[#This Row],[Přerušení]],0)</f>
        <v>0</v>
      </c>
      <c r="BB10" s="18">
        <f>HOUR(Tabulka11[[#This Row],[Pracovní doba - čistá]])</f>
        <v>0</v>
      </c>
      <c r="BC10" s="18">
        <f>MINUTE(Tabulka11[[#This Row],[Pracovní doba - čistá]])</f>
        <v>0</v>
      </c>
      <c r="BE10" s="15">
        <f t="shared" si="8"/>
        <v>45201</v>
      </c>
      <c r="BF10" s="15">
        <f>IFERROR(VLOOKUP(Tabulka16[[#This Row],[Svátky]],Tabulka15[Svátky],1,FALSE),0)</f>
        <v>0</v>
      </c>
      <c r="BG10" s="15" t="str">
        <f>IF(Tabulka16[[#This Row],[Vyhledáno v číselníku?]],"Svátek","Všední den")</f>
        <v>Všední den</v>
      </c>
      <c r="BI10" s="109">
        <f>Tabulka11[[#This Row],[Pracovní doba - čistá]]</f>
        <v>0</v>
      </c>
      <c r="BJ10" s="109" t="str">
        <f>IF(Tabulka17[[#This Row],[1 – Ne A]]&gt;Tabulka13[[#This Row],[K odpracování čas]],"OK",Číselník!H$2)</f>
        <v>Doba strávená prací je přesně shodná nebo menší než pracovní doba</v>
      </c>
      <c r="BK10" t="s">
        <v>54</v>
      </c>
      <c r="BL10" s="109">
        <f>Tabulka17[[#This Row],[1 – Ne A]]</f>
        <v>0</v>
      </c>
      <c r="BM10" s="109" t="str">
        <f>IF(Tabulka17[[#This Row],[3 – Dovolená 1/2 dne A]]&gt;Tabulka13[[#This Row],[1/2 k odpracování ]],"OK",Číselník!H$2)</f>
        <v>Doba strávená prací je přesně shodná nebo menší než pracovní doba</v>
      </c>
      <c r="BN10" t="s">
        <v>54</v>
      </c>
      <c r="BO10" t="s">
        <v>54</v>
      </c>
      <c r="BP10" t="s">
        <v>54</v>
      </c>
      <c r="BQ10" t="s">
        <v>54</v>
      </c>
      <c r="BR10" t="s">
        <v>54</v>
      </c>
      <c r="BS10" t="s">
        <v>54</v>
      </c>
      <c r="BT10" t="s">
        <v>54</v>
      </c>
      <c r="BU10" t="s">
        <v>54</v>
      </c>
      <c r="BW10">
        <v>10</v>
      </c>
      <c r="BX10">
        <f t="shared" ref="BX10:BX39" si="14">D10</f>
        <v>0</v>
      </c>
      <c r="BY10" t="e">
        <f>VLOOKUP(BX10,Tabulka18[],2,FALSE)</f>
        <v>#N/A</v>
      </c>
      <c r="BZ10" t="e">
        <f t="shared" ref="BZ10:BZ39" si="15">ADDRESS(BW10,BY10,1,,"Výkaz")</f>
        <v>#N/A</v>
      </c>
      <c r="CA10" s="115" t="str">
        <f t="shared" ref="CA10:CA39" ca="1" si="16">IFERROR((INDIRECT(BZ10,1)), "Řádek není vyplněn")</f>
        <v>Řádek není vyplněn</v>
      </c>
      <c r="CC10" s="140">
        <f t="shared" ref="CC10:CC39" si="17">N10</f>
        <v>8</v>
      </c>
      <c r="CD10" s="141">
        <f t="shared" ref="CD10:CD39" si="18">O10</f>
        <v>15</v>
      </c>
      <c r="CE10" s="145">
        <f t="shared" ref="CE10:CE39" si="19">P10</f>
        <v>8</v>
      </c>
      <c r="CF10" s="148">
        <f t="shared" ref="CF10:CF39" si="20">Q10</f>
        <v>15</v>
      </c>
    </row>
    <row r="11" spans="1:90" ht="11.45" customHeight="1" x14ac:dyDescent="0.2">
      <c r="A11" s="15">
        <f t="shared" si="0"/>
        <v>45202</v>
      </c>
      <c r="B11" t="str">
        <f t="shared" si="9"/>
        <v>út</v>
      </c>
      <c r="C11" s="11">
        <v>3</v>
      </c>
      <c r="D11" s="28"/>
      <c r="E11" s="46"/>
      <c r="F11" s="59"/>
      <c r="G11" s="69"/>
      <c r="H11" s="61"/>
      <c r="I11" s="73"/>
      <c r="J11" s="60"/>
      <c r="K11" s="77"/>
      <c r="L11" s="61"/>
      <c r="M11" s="85"/>
      <c r="N11" s="119">
        <f>VLOOKUP(B11,Tabulka5[],2,FALSE)</f>
        <v>8</v>
      </c>
      <c r="O11" s="120">
        <f>VLOOKUP(B11,Tabulka5[],3,FALSE)</f>
        <v>15</v>
      </c>
      <c r="P11" s="123">
        <f t="shared" si="10"/>
        <v>8</v>
      </c>
      <c r="Q11" s="128">
        <f t="shared" si="11"/>
        <v>15</v>
      </c>
      <c r="R11" s="97"/>
      <c r="S11" s="81"/>
      <c r="T11" s="61"/>
      <c r="U11" s="73"/>
      <c r="V11" s="33"/>
      <c r="W11" s="33"/>
      <c r="Y11" t="str">
        <f t="shared" si="1"/>
        <v>8:15</v>
      </c>
      <c r="Z11" s="6">
        <f>TIMEVALUE(Tabulka13[[#This Row],[K odpracování]])</f>
        <v>0.34375</v>
      </c>
      <c r="AA11" s="6">
        <f>Tabulka13[[#This Row],[K odpracování čas]]/2</f>
        <v>0.171875</v>
      </c>
      <c r="AB11" t="str">
        <f t="shared" si="2"/>
        <v>8:15</v>
      </c>
      <c r="AC11" s="6">
        <f>TIMEVALUE(Tabulka13[[#This Row],[Vykázáno]])</f>
        <v>0.34375</v>
      </c>
      <c r="AD11" t="str">
        <f>IF(Tabulka13[[#This Row],[Vykázáno čas]]&lt;Tabulka13[[#This Row],[K odpracování čas]],"Chyba","OK")</f>
        <v>OK</v>
      </c>
      <c r="AE11" s="18" t="str">
        <f>IF(Tabulka4[[#This Row],[Přestávka]]&lt;Tabulka14[Přestávka],"Chyba","OK")</f>
        <v>Chyba</v>
      </c>
      <c r="AH11" t="str">
        <f t="shared" si="12"/>
        <v>:</v>
      </c>
      <c r="AI11" s="6">
        <f t="shared" si="13"/>
        <v>0</v>
      </c>
      <c r="AJ11" t="str">
        <f t="shared" si="3"/>
        <v>:</v>
      </c>
      <c r="AK11" s="6">
        <f>IFERROR(TIMEVALUE(Tabulka9[[#This Row],[Text2]]),0)</f>
        <v>0</v>
      </c>
      <c r="AL11" t="str">
        <f t="shared" si="4"/>
        <v>:</v>
      </c>
      <c r="AM11" s="6">
        <f>IFERROR(TIMEVALUE(Tabulka9[[#This Row],[Text4]]),0)</f>
        <v>0</v>
      </c>
      <c r="AN11" t="str">
        <f t="shared" si="5"/>
        <v>:</v>
      </c>
      <c r="AO11" s="6">
        <f>IFERROR(TIMEVALUE(Tabulka9[[#This Row],[Text6]]),0)</f>
        <v>0</v>
      </c>
      <c r="AP11" t="str">
        <f t="shared" si="6"/>
        <v>:</v>
      </c>
      <c r="AQ11" s="6">
        <f>IFERROR(TIMEVALUE(Tabulka9[[#This Row],[Text8]]),0)</f>
        <v>0</v>
      </c>
      <c r="AR11" t="str">
        <f t="shared" si="7"/>
        <v>:</v>
      </c>
      <c r="AS11" s="6">
        <f>IFERROR(TIMEVALUE(Tabulka9[[#This Row],[Text10]]),0)</f>
        <v>0</v>
      </c>
      <c r="AU11" s="6">
        <f>IFERROR(IF((Tabulka9[[#This Row],[Čas3]]-Tabulka9[[#This Row],[Čas]])&lt;0,0,Tabulka9[[#This Row],[Čas3]]-Tabulka9[[#This Row],[Čas]]),0)</f>
        <v>0</v>
      </c>
      <c r="AV11" s="6">
        <f>IFERROR(IF((Tabulka9[[#This Row],[Čas7]]-Tabulka9[[#This Row],[Čas5]])&lt;0,0,Tabulka9[[#This Row],[Čas7]]-Tabulka9[[#This Row],[Čas5]]),0)</f>
        <v>0</v>
      </c>
      <c r="AW11" s="6">
        <f>IFERROR(IF((Tabulka9[[#This Row],[Čas11]]-Tabulka9[[#This Row],[Čas9]])&lt;0,0,Tabulka9[[#This Row],[Čas11]]-Tabulka9[[#This Row],[Čas9]]),0)</f>
        <v>0</v>
      </c>
      <c r="AY11" s="6">
        <f>IFERROR(Tabulka4[[#This Row],[Pracovní doba - hrubá]]-Tabulka4[[#This Row],[Přestávka]],0)</f>
        <v>0</v>
      </c>
      <c r="BA11" s="6">
        <f>IFERROR(Tabulka10[[#This Row],[Pracovní doba minus přestávka]]-Tabulka4[[#This Row],[Přerušení]],0)</f>
        <v>0</v>
      </c>
      <c r="BB11" s="18">
        <f>HOUR(Tabulka11[[#This Row],[Pracovní doba - čistá]])</f>
        <v>0</v>
      </c>
      <c r="BC11" s="18">
        <f>MINUTE(Tabulka11[[#This Row],[Pracovní doba - čistá]])</f>
        <v>0</v>
      </c>
      <c r="BE11" s="15">
        <f t="shared" si="8"/>
        <v>45202</v>
      </c>
      <c r="BF11" s="15">
        <f>IFERROR(VLOOKUP(Tabulka16[[#This Row],[Svátky]],Tabulka15[Svátky],1,FALSE),0)</f>
        <v>0</v>
      </c>
      <c r="BG11" s="15" t="str">
        <f>IF(Tabulka16[[#This Row],[Vyhledáno v číselníku?]],"Svátek","Všední den")</f>
        <v>Všední den</v>
      </c>
      <c r="BI11" s="109">
        <f>Tabulka11[[#This Row],[Pracovní doba - čistá]]</f>
        <v>0</v>
      </c>
      <c r="BJ11" s="109" t="str">
        <f>IF(Tabulka17[[#This Row],[1 – Ne A]]&gt;Tabulka13[[#This Row],[K odpracování čas]],"OK",Číselník!H$2)</f>
        <v>Doba strávená prací je přesně shodná nebo menší než pracovní doba</v>
      </c>
      <c r="BK11" t="s">
        <v>54</v>
      </c>
      <c r="BL11" s="109">
        <f>Tabulka17[[#This Row],[1 – Ne A]]</f>
        <v>0</v>
      </c>
      <c r="BM11" s="109" t="str">
        <f>IF(Tabulka17[[#This Row],[3 – Dovolená 1/2 dne A]]&gt;Tabulka13[[#This Row],[1/2 k odpracování ]],"OK",Číselník!H$2)</f>
        <v>Doba strávená prací je přesně shodná nebo menší než pracovní doba</v>
      </c>
      <c r="BN11" t="s">
        <v>54</v>
      </c>
      <c r="BO11" t="s">
        <v>54</v>
      </c>
      <c r="BP11" t="s">
        <v>54</v>
      </c>
      <c r="BQ11" t="s">
        <v>54</v>
      </c>
      <c r="BR11" t="s">
        <v>54</v>
      </c>
      <c r="BS11" t="s">
        <v>54</v>
      </c>
      <c r="BT11" t="s">
        <v>54</v>
      </c>
      <c r="BU11" t="s">
        <v>54</v>
      </c>
      <c r="BW11">
        <v>11</v>
      </c>
      <c r="BX11">
        <f t="shared" si="14"/>
        <v>0</v>
      </c>
      <c r="BY11" t="e">
        <f>VLOOKUP(BX11,Tabulka18[],2,FALSE)</f>
        <v>#N/A</v>
      </c>
      <c r="BZ11" t="e">
        <f t="shared" si="15"/>
        <v>#N/A</v>
      </c>
      <c r="CA11" s="115" t="str">
        <f t="shared" ca="1" si="16"/>
        <v>Řádek není vyplněn</v>
      </c>
      <c r="CC11" s="140">
        <f t="shared" si="17"/>
        <v>8</v>
      </c>
      <c r="CD11" s="141">
        <f t="shared" si="18"/>
        <v>15</v>
      </c>
      <c r="CE11" s="145">
        <f t="shared" si="19"/>
        <v>8</v>
      </c>
      <c r="CF11" s="148">
        <f t="shared" si="20"/>
        <v>15</v>
      </c>
    </row>
    <row r="12" spans="1:90" ht="11.45" customHeight="1" x14ac:dyDescent="0.2">
      <c r="A12" s="15">
        <f t="shared" si="0"/>
        <v>45203</v>
      </c>
      <c r="B12" t="str">
        <f t="shared" si="9"/>
        <v>st</v>
      </c>
      <c r="C12" s="12">
        <v>4</v>
      </c>
      <c r="D12" s="29"/>
      <c r="E12" s="46"/>
      <c r="F12" s="59"/>
      <c r="G12" s="69"/>
      <c r="H12" s="61"/>
      <c r="I12" s="73"/>
      <c r="J12" s="60"/>
      <c r="K12" s="77"/>
      <c r="L12" s="61"/>
      <c r="M12" s="85"/>
      <c r="N12" s="119">
        <f>VLOOKUP(B12,Tabulka5[],2,FALSE)</f>
        <v>8</v>
      </c>
      <c r="O12" s="120">
        <f>VLOOKUP(B12,Tabulka5[],3,FALSE)</f>
        <v>15</v>
      </c>
      <c r="P12" s="123">
        <f t="shared" si="10"/>
        <v>8</v>
      </c>
      <c r="Q12" s="128">
        <f t="shared" si="11"/>
        <v>15</v>
      </c>
      <c r="R12" s="97"/>
      <c r="S12" s="81"/>
      <c r="T12" s="61"/>
      <c r="U12" s="73"/>
      <c r="V12" s="33"/>
      <c r="W12" s="33"/>
      <c r="Y12" t="str">
        <f t="shared" si="1"/>
        <v>8:15</v>
      </c>
      <c r="Z12" s="6">
        <f>TIMEVALUE(Tabulka13[[#This Row],[K odpracování]])</f>
        <v>0.34375</v>
      </c>
      <c r="AA12" s="6">
        <f>Tabulka13[[#This Row],[K odpracování čas]]/2</f>
        <v>0.171875</v>
      </c>
      <c r="AB12" t="str">
        <f t="shared" si="2"/>
        <v>8:15</v>
      </c>
      <c r="AC12" s="6">
        <f>TIMEVALUE(Tabulka13[[#This Row],[Vykázáno]])</f>
        <v>0.34375</v>
      </c>
      <c r="AD12" t="str">
        <f>IF(Tabulka13[[#This Row],[Vykázáno čas]]&lt;Tabulka13[[#This Row],[K odpracování čas]],"Chyba","OK")</f>
        <v>OK</v>
      </c>
      <c r="AE12" s="18" t="str">
        <f>IF(Tabulka4[[#This Row],[Přestávka]]&lt;Tabulka14[Přestávka],"Chyba","OK")</f>
        <v>Chyba</v>
      </c>
      <c r="AH12" t="str">
        <f t="shared" si="12"/>
        <v>:</v>
      </c>
      <c r="AI12" s="6">
        <f t="shared" si="13"/>
        <v>0</v>
      </c>
      <c r="AJ12" t="str">
        <f t="shared" si="3"/>
        <v>:</v>
      </c>
      <c r="AK12" s="6">
        <f>IFERROR(TIMEVALUE(Tabulka9[[#This Row],[Text2]]),0)</f>
        <v>0</v>
      </c>
      <c r="AL12" t="str">
        <f t="shared" si="4"/>
        <v>:</v>
      </c>
      <c r="AM12" s="6">
        <f>IFERROR(TIMEVALUE(Tabulka9[[#This Row],[Text4]]),0)</f>
        <v>0</v>
      </c>
      <c r="AN12" t="str">
        <f t="shared" si="5"/>
        <v>:</v>
      </c>
      <c r="AO12" s="6">
        <f>IFERROR(TIMEVALUE(Tabulka9[[#This Row],[Text6]]),0)</f>
        <v>0</v>
      </c>
      <c r="AP12" t="str">
        <f t="shared" si="6"/>
        <v>:</v>
      </c>
      <c r="AQ12" s="6">
        <f>IFERROR(TIMEVALUE(Tabulka9[[#This Row],[Text8]]),0)</f>
        <v>0</v>
      </c>
      <c r="AR12" t="str">
        <f t="shared" si="7"/>
        <v>:</v>
      </c>
      <c r="AS12" s="6">
        <f>IFERROR(TIMEVALUE(Tabulka9[[#This Row],[Text10]]),0)</f>
        <v>0</v>
      </c>
      <c r="AU12" s="6">
        <f>IFERROR(IF((Tabulka9[[#This Row],[Čas3]]-Tabulka9[[#This Row],[Čas]])&lt;0,0,Tabulka9[[#This Row],[Čas3]]-Tabulka9[[#This Row],[Čas]]),0)</f>
        <v>0</v>
      </c>
      <c r="AV12" s="6">
        <f>IFERROR(IF((Tabulka9[[#This Row],[Čas7]]-Tabulka9[[#This Row],[Čas5]])&lt;0,0,Tabulka9[[#This Row],[Čas7]]-Tabulka9[[#This Row],[Čas5]]),0)</f>
        <v>0</v>
      </c>
      <c r="AW12" s="6">
        <f>IFERROR(IF((Tabulka9[[#This Row],[Čas11]]-Tabulka9[[#This Row],[Čas9]])&lt;0,0,Tabulka9[[#This Row],[Čas11]]-Tabulka9[[#This Row],[Čas9]]),0)</f>
        <v>0</v>
      </c>
      <c r="AY12" s="6">
        <f>IFERROR(Tabulka4[[#This Row],[Pracovní doba - hrubá]]-Tabulka4[[#This Row],[Přestávka]],0)</f>
        <v>0</v>
      </c>
      <c r="BA12" s="6">
        <f>IFERROR(Tabulka10[[#This Row],[Pracovní doba minus přestávka]]-Tabulka4[[#This Row],[Přerušení]],0)</f>
        <v>0</v>
      </c>
      <c r="BB12" s="18">
        <f>HOUR(Tabulka11[[#This Row],[Pracovní doba - čistá]])</f>
        <v>0</v>
      </c>
      <c r="BC12" s="18">
        <f>MINUTE(Tabulka11[[#This Row],[Pracovní doba - čistá]])</f>
        <v>0</v>
      </c>
      <c r="BE12" s="15">
        <f t="shared" si="8"/>
        <v>45203</v>
      </c>
      <c r="BF12" s="15">
        <f>IFERROR(VLOOKUP(Tabulka16[[#This Row],[Svátky]],Tabulka15[Svátky],1,FALSE),0)</f>
        <v>0</v>
      </c>
      <c r="BG12" s="15" t="str">
        <f>IF(Tabulka16[[#This Row],[Vyhledáno v číselníku?]],"Svátek","Všední den")</f>
        <v>Všední den</v>
      </c>
      <c r="BI12" s="109">
        <f>Tabulka11[[#This Row],[Pracovní doba - čistá]]</f>
        <v>0</v>
      </c>
      <c r="BJ12" s="109" t="str">
        <f>IF(Tabulka17[[#This Row],[1 – Ne A]]&gt;Tabulka13[[#This Row],[K odpracování čas]],"OK",Číselník!H$2)</f>
        <v>Doba strávená prací je přesně shodná nebo menší než pracovní doba</v>
      </c>
      <c r="BK12" t="s">
        <v>54</v>
      </c>
      <c r="BL12" s="109">
        <f>Tabulka17[[#This Row],[1 – Ne A]]</f>
        <v>0</v>
      </c>
      <c r="BM12" s="109" t="str">
        <f>IF(Tabulka17[[#This Row],[3 – Dovolená 1/2 dne A]]&gt;Tabulka13[[#This Row],[1/2 k odpracování ]],"OK",Číselník!H$2)</f>
        <v>Doba strávená prací je přesně shodná nebo menší než pracovní doba</v>
      </c>
      <c r="BN12" t="s">
        <v>54</v>
      </c>
      <c r="BO12" t="s">
        <v>54</v>
      </c>
      <c r="BP12" t="s">
        <v>54</v>
      </c>
      <c r="BQ12" t="s">
        <v>54</v>
      </c>
      <c r="BR12" t="s">
        <v>54</v>
      </c>
      <c r="BS12" t="s">
        <v>54</v>
      </c>
      <c r="BT12" t="s">
        <v>54</v>
      </c>
      <c r="BU12" t="s">
        <v>54</v>
      </c>
      <c r="BW12">
        <v>12</v>
      </c>
      <c r="BX12">
        <f t="shared" si="14"/>
        <v>0</v>
      </c>
      <c r="BY12" t="e">
        <f>VLOOKUP(BX12,Tabulka18[],2,FALSE)</f>
        <v>#N/A</v>
      </c>
      <c r="BZ12" t="e">
        <f t="shared" si="15"/>
        <v>#N/A</v>
      </c>
      <c r="CA12" s="115" t="str">
        <f t="shared" ca="1" si="16"/>
        <v>Řádek není vyplněn</v>
      </c>
      <c r="CC12" s="140">
        <f t="shared" si="17"/>
        <v>8</v>
      </c>
      <c r="CD12" s="141">
        <f t="shared" si="18"/>
        <v>15</v>
      </c>
      <c r="CE12" s="145">
        <f t="shared" si="19"/>
        <v>8</v>
      </c>
      <c r="CF12" s="148">
        <f t="shared" si="20"/>
        <v>15</v>
      </c>
    </row>
    <row r="13" spans="1:90" ht="11.45" customHeight="1" x14ac:dyDescent="0.2">
      <c r="A13" s="15">
        <f t="shared" si="0"/>
        <v>45204</v>
      </c>
      <c r="B13" t="str">
        <f t="shared" si="9"/>
        <v>čt</v>
      </c>
      <c r="C13" s="11">
        <v>5</v>
      </c>
      <c r="D13" s="28"/>
      <c r="E13" s="46"/>
      <c r="F13" s="59"/>
      <c r="G13" s="69"/>
      <c r="H13" s="61"/>
      <c r="I13" s="73"/>
      <c r="J13" s="60"/>
      <c r="K13" s="77"/>
      <c r="L13" s="61"/>
      <c r="M13" s="85"/>
      <c r="N13" s="119">
        <f>VLOOKUP(B13,Tabulka5[],2,FALSE)</f>
        <v>8</v>
      </c>
      <c r="O13" s="120">
        <f>VLOOKUP(B13,Tabulka5[],3,FALSE)</f>
        <v>15</v>
      </c>
      <c r="P13" s="123">
        <f t="shared" si="10"/>
        <v>8</v>
      </c>
      <c r="Q13" s="128">
        <f t="shared" si="11"/>
        <v>15</v>
      </c>
      <c r="R13" s="97"/>
      <c r="S13" s="81"/>
      <c r="T13" s="61"/>
      <c r="U13" s="73"/>
      <c r="V13" s="33"/>
      <c r="W13" s="33"/>
      <c r="Y13" t="str">
        <f t="shared" si="1"/>
        <v>8:15</v>
      </c>
      <c r="Z13" s="6">
        <f>TIMEVALUE(Tabulka13[[#This Row],[K odpracování]])</f>
        <v>0.34375</v>
      </c>
      <c r="AA13" s="6">
        <f>Tabulka13[[#This Row],[K odpracování čas]]/2</f>
        <v>0.171875</v>
      </c>
      <c r="AB13" t="str">
        <f t="shared" si="2"/>
        <v>8:15</v>
      </c>
      <c r="AC13" s="6">
        <f>TIMEVALUE(Tabulka13[[#This Row],[Vykázáno]])</f>
        <v>0.34375</v>
      </c>
      <c r="AD13" t="str">
        <f>IF(Tabulka13[[#This Row],[Vykázáno čas]]&lt;Tabulka13[[#This Row],[K odpracování čas]],"Chyba","OK")</f>
        <v>OK</v>
      </c>
      <c r="AE13" s="18" t="str">
        <f>IF(Tabulka4[[#This Row],[Přestávka]]&lt;Tabulka14[Přestávka],"Chyba","OK")</f>
        <v>Chyba</v>
      </c>
      <c r="AH13" t="str">
        <f t="shared" si="12"/>
        <v>:</v>
      </c>
      <c r="AI13" s="6">
        <f t="shared" si="13"/>
        <v>0</v>
      </c>
      <c r="AJ13" t="str">
        <f t="shared" si="3"/>
        <v>:</v>
      </c>
      <c r="AK13" s="6">
        <f>IFERROR(TIMEVALUE(Tabulka9[[#This Row],[Text2]]),0)</f>
        <v>0</v>
      </c>
      <c r="AL13" t="str">
        <f t="shared" si="4"/>
        <v>:</v>
      </c>
      <c r="AM13" s="6">
        <f>IFERROR(TIMEVALUE(Tabulka9[[#This Row],[Text4]]),0)</f>
        <v>0</v>
      </c>
      <c r="AN13" t="str">
        <f t="shared" si="5"/>
        <v>:</v>
      </c>
      <c r="AO13" s="6">
        <f>IFERROR(TIMEVALUE(Tabulka9[[#This Row],[Text6]]),0)</f>
        <v>0</v>
      </c>
      <c r="AP13" t="str">
        <f t="shared" si="6"/>
        <v>:</v>
      </c>
      <c r="AQ13" s="6">
        <f>IFERROR(TIMEVALUE(Tabulka9[[#This Row],[Text8]]),0)</f>
        <v>0</v>
      </c>
      <c r="AR13" t="str">
        <f t="shared" si="7"/>
        <v>:</v>
      </c>
      <c r="AS13" s="6">
        <f>IFERROR(TIMEVALUE(Tabulka9[[#This Row],[Text10]]),0)</f>
        <v>0</v>
      </c>
      <c r="AU13" s="6">
        <f>IFERROR(IF((Tabulka9[[#This Row],[Čas3]]-Tabulka9[[#This Row],[Čas]])&lt;0,0,Tabulka9[[#This Row],[Čas3]]-Tabulka9[[#This Row],[Čas]]),0)</f>
        <v>0</v>
      </c>
      <c r="AV13" s="6">
        <f>IFERROR(IF((Tabulka9[[#This Row],[Čas7]]-Tabulka9[[#This Row],[Čas5]])&lt;0,0,Tabulka9[[#This Row],[Čas7]]-Tabulka9[[#This Row],[Čas5]]),0)</f>
        <v>0</v>
      </c>
      <c r="AW13" s="6">
        <f>IFERROR(IF((Tabulka9[[#This Row],[Čas11]]-Tabulka9[[#This Row],[Čas9]])&lt;0,0,Tabulka9[[#This Row],[Čas11]]-Tabulka9[[#This Row],[Čas9]]),0)</f>
        <v>0</v>
      </c>
      <c r="AY13" s="6">
        <f>IFERROR(Tabulka4[[#This Row],[Pracovní doba - hrubá]]-Tabulka4[[#This Row],[Přestávka]],0)</f>
        <v>0</v>
      </c>
      <c r="BA13" s="6">
        <f>IFERROR(Tabulka10[[#This Row],[Pracovní doba minus přestávka]]-Tabulka4[[#This Row],[Přerušení]],0)</f>
        <v>0</v>
      </c>
      <c r="BB13" s="18">
        <f>HOUR(Tabulka11[[#This Row],[Pracovní doba - čistá]])</f>
        <v>0</v>
      </c>
      <c r="BC13" s="18">
        <f>MINUTE(Tabulka11[[#This Row],[Pracovní doba - čistá]])</f>
        <v>0</v>
      </c>
      <c r="BE13" s="15">
        <f t="shared" si="8"/>
        <v>45204</v>
      </c>
      <c r="BF13" s="15">
        <f>IFERROR(VLOOKUP(Tabulka16[[#This Row],[Svátky]],Tabulka15[Svátky],1,FALSE),0)</f>
        <v>0</v>
      </c>
      <c r="BG13" s="15" t="str">
        <f>IF(Tabulka16[[#This Row],[Vyhledáno v číselníku?]],"Svátek","Všední den")</f>
        <v>Všední den</v>
      </c>
      <c r="BI13" s="109">
        <f>Tabulka11[[#This Row],[Pracovní doba - čistá]]</f>
        <v>0</v>
      </c>
      <c r="BJ13" s="109" t="str">
        <f>IF(Tabulka17[[#This Row],[1 – Ne A]]&gt;Tabulka13[[#This Row],[K odpracování čas]],"OK",Číselník!H$2)</f>
        <v>Doba strávená prací je přesně shodná nebo menší než pracovní doba</v>
      </c>
      <c r="BK13" t="s">
        <v>54</v>
      </c>
      <c r="BL13" s="109">
        <f>Tabulka17[[#This Row],[1 – Ne A]]</f>
        <v>0</v>
      </c>
      <c r="BM13" s="109" t="str">
        <f>IF(Tabulka17[[#This Row],[3 – Dovolená 1/2 dne A]]&gt;Tabulka13[[#This Row],[1/2 k odpracování ]],"OK",Číselník!H$2)</f>
        <v>Doba strávená prací je přesně shodná nebo menší než pracovní doba</v>
      </c>
      <c r="BN13" t="s">
        <v>54</v>
      </c>
      <c r="BO13" t="s">
        <v>54</v>
      </c>
      <c r="BP13" t="s">
        <v>54</v>
      </c>
      <c r="BQ13" t="s">
        <v>54</v>
      </c>
      <c r="BR13" t="s">
        <v>54</v>
      </c>
      <c r="BS13" t="s">
        <v>54</v>
      </c>
      <c r="BT13" t="s">
        <v>54</v>
      </c>
      <c r="BU13" t="s">
        <v>54</v>
      </c>
      <c r="BW13">
        <v>13</v>
      </c>
      <c r="BX13">
        <f t="shared" si="14"/>
        <v>0</v>
      </c>
      <c r="BY13" t="e">
        <f>VLOOKUP(BX13,Tabulka18[],2,FALSE)</f>
        <v>#N/A</v>
      </c>
      <c r="BZ13" t="e">
        <f t="shared" si="15"/>
        <v>#N/A</v>
      </c>
      <c r="CA13" s="115" t="str">
        <f t="shared" ca="1" si="16"/>
        <v>Řádek není vyplněn</v>
      </c>
      <c r="CC13" s="140">
        <f t="shared" si="17"/>
        <v>8</v>
      </c>
      <c r="CD13" s="141">
        <f t="shared" si="18"/>
        <v>15</v>
      </c>
      <c r="CE13" s="145">
        <f t="shared" si="19"/>
        <v>8</v>
      </c>
      <c r="CF13" s="148">
        <f t="shared" si="20"/>
        <v>15</v>
      </c>
    </row>
    <row r="14" spans="1:90" ht="11.45" customHeight="1" x14ac:dyDescent="0.2">
      <c r="A14" s="15">
        <f t="shared" si="0"/>
        <v>45205</v>
      </c>
      <c r="B14" t="str">
        <f t="shared" si="9"/>
        <v>pá</v>
      </c>
      <c r="C14" s="12">
        <v>6</v>
      </c>
      <c r="D14" s="29"/>
      <c r="E14" s="46"/>
      <c r="F14" s="59"/>
      <c r="G14" s="69"/>
      <c r="H14" s="61"/>
      <c r="I14" s="73"/>
      <c r="J14" s="60"/>
      <c r="K14" s="77"/>
      <c r="L14" s="61"/>
      <c r="M14" s="85"/>
      <c r="N14" s="119">
        <f>VLOOKUP(B14,Tabulka5[],2,FALSE)</f>
        <v>7</v>
      </c>
      <c r="O14" s="120">
        <f>VLOOKUP(B14,Tabulka5[],3,FALSE)</f>
        <v>0</v>
      </c>
      <c r="P14" s="123">
        <f t="shared" si="10"/>
        <v>7</v>
      </c>
      <c r="Q14" s="128">
        <f t="shared" si="11"/>
        <v>0</v>
      </c>
      <c r="R14" s="97"/>
      <c r="S14" s="81"/>
      <c r="T14" s="61"/>
      <c r="U14" s="73"/>
      <c r="V14" s="33"/>
      <c r="W14" s="33"/>
      <c r="Y14" t="str">
        <f t="shared" si="1"/>
        <v>7:0</v>
      </c>
      <c r="Z14" s="6">
        <f>TIMEVALUE(Tabulka13[[#This Row],[K odpracování]])</f>
        <v>0.29166666666666669</v>
      </c>
      <c r="AA14" s="6">
        <f>Tabulka13[[#This Row],[K odpracování čas]]/2</f>
        <v>0.14583333333333334</v>
      </c>
      <c r="AB14" t="str">
        <f t="shared" si="2"/>
        <v>7:0</v>
      </c>
      <c r="AC14" s="6">
        <f>TIMEVALUE(Tabulka13[[#This Row],[Vykázáno]])</f>
        <v>0.29166666666666669</v>
      </c>
      <c r="AD14" t="str">
        <f>IF(Tabulka13[[#This Row],[Vykázáno čas]]&lt;Tabulka13[[#This Row],[K odpracování čas]],"Chyba","OK")</f>
        <v>OK</v>
      </c>
      <c r="AE14" s="18" t="str">
        <f>IF(Tabulka4[[#This Row],[Přestávka]]&lt;Tabulka14[Přestávka],"Chyba","OK")</f>
        <v>Chyba</v>
      </c>
      <c r="AH14" t="str">
        <f t="shared" si="12"/>
        <v>:</v>
      </c>
      <c r="AI14" s="6">
        <f t="shared" si="13"/>
        <v>0</v>
      </c>
      <c r="AJ14" t="str">
        <f t="shared" si="3"/>
        <v>:</v>
      </c>
      <c r="AK14" s="6">
        <f>IFERROR(TIMEVALUE(Tabulka9[[#This Row],[Text2]]),0)</f>
        <v>0</v>
      </c>
      <c r="AL14" t="str">
        <f t="shared" si="4"/>
        <v>:</v>
      </c>
      <c r="AM14" s="6">
        <f>IFERROR(TIMEVALUE(Tabulka9[[#This Row],[Text4]]),0)</f>
        <v>0</v>
      </c>
      <c r="AN14" t="str">
        <f t="shared" si="5"/>
        <v>:</v>
      </c>
      <c r="AO14" s="6">
        <f>IFERROR(TIMEVALUE(Tabulka9[[#This Row],[Text6]]),0)</f>
        <v>0</v>
      </c>
      <c r="AP14" t="str">
        <f t="shared" si="6"/>
        <v>:</v>
      </c>
      <c r="AQ14" s="6">
        <f>IFERROR(TIMEVALUE(Tabulka9[[#This Row],[Text8]]),0)</f>
        <v>0</v>
      </c>
      <c r="AR14" t="str">
        <f t="shared" si="7"/>
        <v>:</v>
      </c>
      <c r="AS14" s="6">
        <f>IFERROR(TIMEVALUE(Tabulka9[[#This Row],[Text10]]),0)</f>
        <v>0</v>
      </c>
      <c r="AU14" s="6">
        <f>IFERROR(IF((Tabulka9[[#This Row],[Čas3]]-Tabulka9[[#This Row],[Čas]])&lt;0,0,Tabulka9[[#This Row],[Čas3]]-Tabulka9[[#This Row],[Čas]]),0)</f>
        <v>0</v>
      </c>
      <c r="AV14" s="6">
        <f>IFERROR(IF((Tabulka9[[#This Row],[Čas7]]-Tabulka9[[#This Row],[Čas5]])&lt;0,0,Tabulka9[[#This Row],[Čas7]]-Tabulka9[[#This Row],[Čas5]]),0)</f>
        <v>0</v>
      </c>
      <c r="AW14" s="6">
        <f>IFERROR(IF((Tabulka9[[#This Row],[Čas11]]-Tabulka9[[#This Row],[Čas9]])&lt;0,0,Tabulka9[[#This Row],[Čas11]]-Tabulka9[[#This Row],[Čas9]]),0)</f>
        <v>0</v>
      </c>
      <c r="AY14" s="6">
        <f>IFERROR(Tabulka4[[#This Row],[Pracovní doba - hrubá]]-Tabulka4[[#This Row],[Přestávka]],0)</f>
        <v>0</v>
      </c>
      <c r="BA14" s="6">
        <f>IFERROR(Tabulka10[[#This Row],[Pracovní doba minus přestávka]]-Tabulka4[[#This Row],[Přerušení]],0)</f>
        <v>0</v>
      </c>
      <c r="BB14" s="18">
        <f>HOUR(Tabulka11[[#This Row],[Pracovní doba - čistá]])</f>
        <v>0</v>
      </c>
      <c r="BC14" s="18">
        <f>MINUTE(Tabulka11[[#This Row],[Pracovní doba - čistá]])</f>
        <v>0</v>
      </c>
      <c r="BE14" s="15">
        <f t="shared" si="8"/>
        <v>45205</v>
      </c>
      <c r="BF14" s="15">
        <f>IFERROR(VLOOKUP(Tabulka16[[#This Row],[Svátky]],Tabulka15[Svátky],1,FALSE),0)</f>
        <v>0</v>
      </c>
      <c r="BG14" s="15" t="str">
        <f>IF(Tabulka16[[#This Row],[Vyhledáno v číselníku?]],"Svátek","Všední den")</f>
        <v>Všední den</v>
      </c>
      <c r="BI14" s="109">
        <f>Tabulka11[[#This Row],[Pracovní doba - čistá]]</f>
        <v>0</v>
      </c>
      <c r="BJ14" s="109" t="str">
        <f>IF(Tabulka17[[#This Row],[1 – Ne A]]&gt;Tabulka13[[#This Row],[K odpracování čas]],"OK",Číselník!H$2)</f>
        <v>Doba strávená prací je přesně shodná nebo menší než pracovní doba</v>
      </c>
      <c r="BK14" t="s">
        <v>54</v>
      </c>
      <c r="BL14" s="109">
        <f>Tabulka17[[#This Row],[1 – Ne A]]</f>
        <v>0</v>
      </c>
      <c r="BM14" s="109" t="str">
        <f>IF(Tabulka17[[#This Row],[3 – Dovolená 1/2 dne A]]&gt;Tabulka13[[#This Row],[1/2 k odpracování ]],"OK",Číselník!H$2)</f>
        <v>Doba strávená prací je přesně shodná nebo menší než pracovní doba</v>
      </c>
      <c r="BN14" t="s">
        <v>54</v>
      </c>
      <c r="BO14" t="s">
        <v>54</v>
      </c>
      <c r="BP14" t="s">
        <v>54</v>
      </c>
      <c r="BQ14" t="s">
        <v>54</v>
      </c>
      <c r="BR14" t="s">
        <v>54</v>
      </c>
      <c r="BS14" t="s">
        <v>54</v>
      </c>
      <c r="BT14" t="s">
        <v>54</v>
      </c>
      <c r="BU14" t="s">
        <v>54</v>
      </c>
      <c r="BW14">
        <v>14</v>
      </c>
      <c r="BX14">
        <f t="shared" si="14"/>
        <v>0</v>
      </c>
      <c r="BY14" t="e">
        <f>VLOOKUP(BX14,Tabulka18[],2,FALSE)</f>
        <v>#N/A</v>
      </c>
      <c r="BZ14" t="e">
        <f t="shared" si="15"/>
        <v>#N/A</v>
      </c>
      <c r="CA14" s="115" t="str">
        <f t="shared" ca="1" si="16"/>
        <v>Řádek není vyplněn</v>
      </c>
      <c r="CC14" s="140">
        <f t="shared" si="17"/>
        <v>7</v>
      </c>
      <c r="CD14" s="141">
        <f t="shared" si="18"/>
        <v>0</v>
      </c>
      <c r="CE14" s="145">
        <f t="shared" si="19"/>
        <v>7</v>
      </c>
      <c r="CF14" s="148">
        <f t="shared" si="20"/>
        <v>0</v>
      </c>
    </row>
    <row r="15" spans="1:90" s="21" customFormat="1" ht="11.45" customHeight="1" x14ac:dyDescent="0.2">
      <c r="A15" s="20">
        <f t="shared" si="0"/>
        <v>45206</v>
      </c>
      <c r="B15" s="21" t="str">
        <f t="shared" si="9"/>
        <v>so</v>
      </c>
      <c r="C15" s="22">
        <v>7</v>
      </c>
      <c r="D15" s="30"/>
      <c r="E15" s="47"/>
      <c r="F15" s="62"/>
      <c r="G15" s="70"/>
      <c r="H15" s="64"/>
      <c r="I15" s="74"/>
      <c r="J15" s="63"/>
      <c r="K15" s="78"/>
      <c r="L15" s="64"/>
      <c r="M15" s="86"/>
      <c r="N15" s="119">
        <f>VLOOKUP(B15,Tabulka5[],2,FALSE)</f>
        <v>0</v>
      </c>
      <c r="O15" s="120">
        <f>VLOOKUP(B15,Tabulka5[],3,FALSE)</f>
        <v>0</v>
      </c>
      <c r="P15" s="123">
        <f t="shared" si="10"/>
        <v>0</v>
      </c>
      <c r="Q15" s="128">
        <f t="shared" si="11"/>
        <v>0</v>
      </c>
      <c r="R15" s="98"/>
      <c r="S15" s="82"/>
      <c r="T15" s="64"/>
      <c r="U15" s="74"/>
      <c r="V15" s="34"/>
      <c r="W15" s="34"/>
      <c r="Y15" s="21" t="str">
        <f t="shared" si="1"/>
        <v>0:0</v>
      </c>
      <c r="Z15" s="92">
        <f>TIMEVALUE(Tabulka13[[#This Row],[K odpracování]])</f>
        <v>0</v>
      </c>
      <c r="AA15" s="92">
        <f>Tabulka13[[#This Row],[K odpracování čas]]/2</f>
        <v>0</v>
      </c>
      <c r="AB15" s="21" t="str">
        <f t="shared" si="2"/>
        <v>0:0</v>
      </c>
      <c r="AC15" s="92">
        <f>TIMEVALUE(Tabulka13[[#This Row],[Vykázáno]])</f>
        <v>0</v>
      </c>
      <c r="AD15" s="21" t="str">
        <f>IF(Tabulka13[[#This Row],[Vykázáno čas]]&lt;Tabulka13[[#This Row],[K odpracování čas]],"Chyba","OK")</f>
        <v>OK</v>
      </c>
      <c r="AE15" s="101" t="str">
        <f>IF(Tabulka4[[#This Row],[Přestávka]]&lt;Tabulka14[Přestávka],"Chyba","OK")</f>
        <v>Chyba</v>
      </c>
      <c r="AH15" s="21" t="str">
        <f t="shared" si="12"/>
        <v>:</v>
      </c>
      <c r="AI15" s="92">
        <f t="shared" si="13"/>
        <v>0</v>
      </c>
      <c r="AJ15" s="21" t="str">
        <f t="shared" si="3"/>
        <v>:</v>
      </c>
      <c r="AK15" s="92">
        <f>IFERROR(TIMEVALUE(Tabulka9[[#This Row],[Text2]]),0)</f>
        <v>0</v>
      </c>
      <c r="AL15" s="21" t="str">
        <f t="shared" si="4"/>
        <v>:</v>
      </c>
      <c r="AM15" s="92">
        <f>IFERROR(TIMEVALUE(Tabulka9[[#This Row],[Text4]]),0)</f>
        <v>0</v>
      </c>
      <c r="AN15" s="21" t="str">
        <f t="shared" si="5"/>
        <v>:</v>
      </c>
      <c r="AO15" s="92">
        <f>IFERROR(TIMEVALUE(Tabulka9[[#This Row],[Text6]]),0)</f>
        <v>0</v>
      </c>
      <c r="AP15" s="21" t="str">
        <f t="shared" si="6"/>
        <v>:</v>
      </c>
      <c r="AQ15" s="92">
        <f>IFERROR(TIMEVALUE(Tabulka9[[#This Row],[Text8]]),0)</f>
        <v>0</v>
      </c>
      <c r="AR15" s="21" t="str">
        <f t="shared" si="7"/>
        <v>:</v>
      </c>
      <c r="AS15" s="92">
        <f>IFERROR(TIMEVALUE(Tabulka9[[#This Row],[Text10]]),0)</f>
        <v>0</v>
      </c>
      <c r="AU15" s="92">
        <f>IFERROR(IF((Tabulka9[[#This Row],[Čas3]]-Tabulka9[[#This Row],[Čas]])&lt;0,0,Tabulka9[[#This Row],[Čas3]]-Tabulka9[[#This Row],[Čas]]),0)</f>
        <v>0</v>
      </c>
      <c r="AV15" s="92">
        <f>IFERROR(IF((Tabulka9[[#This Row],[Čas7]]-Tabulka9[[#This Row],[Čas5]])&lt;0,0,Tabulka9[[#This Row],[Čas7]]-Tabulka9[[#This Row],[Čas5]]),0)</f>
        <v>0</v>
      </c>
      <c r="AW15" s="92">
        <f>IFERROR(IF((Tabulka9[[#This Row],[Čas11]]-Tabulka9[[#This Row],[Čas9]])&lt;0,0,Tabulka9[[#This Row],[Čas11]]-Tabulka9[[#This Row],[Čas9]]),0)</f>
        <v>0</v>
      </c>
      <c r="AY15" s="92">
        <f>IFERROR(Tabulka4[[#This Row],[Pracovní doba - hrubá]]-Tabulka4[[#This Row],[Přestávka]],0)</f>
        <v>0</v>
      </c>
      <c r="BA15" s="92">
        <f>IFERROR(Tabulka10[[#This Row],[Pracovní doba minus přestávka]]-Tabulka4[[#This Row],[Přerušení]],0)</f>
        <v>0</v>
      </c>
      <c r="BB15" s="101">
        <f>HOUR(Tabulka11[[#This Row],[Pracovní doba - čistá]])</f>
        <v>0</v>
      </c>
      <c r="BC15" s="101">
        <f>MINUTE(Tabulka11[[#This Row],[Pracovní doba - čistá]])</f>
        <v>0</v>
      </c>
      <c r="BE15" s="20">
        <f t="shared" si="8"/>
        <v>45206</v>
      </c>
      <c r="BF15" s="20">
        <f>IFERROR(VLOOKUP(Tabulka16[[#This Row],[Svátky]],Tabulka15[Svátky],1,FALSE),0)</f>
        <v>0</v>
      </c>
      <c r="BG15" s="20" t="str">
        <f>IF(Tabulka16[[#This Row],[Vyhledáno v číselníku?]],"Svátek","Všední den")</f>
        <v>Všední den</v>
      </c>
      <c r="BI15" s="109">
        <f>Tabulka11[[#This Row],[Pracovní doba - čistá]]</f>
        <v>0</v>
      </c>
      <c r="BJ15" s="109" t="str">
        <f>IF(Tabulka17[[#This Row],[1 – Ne A]]&gt;Tabulka13[[#This Row],[K odpracování čas]],"OK",Číselník!H$2)</f>
        <v>Doba strávená prací je přesně shodná nebo menší než pracovní doba</v>
      </c>
      <c r="BK15" t="s">
        <v>54</v>
      </c>
      <c r="BL15" s="109">
        <f>Tabulka17[[#This Row],[1 – Ne A]]</f>
        <v>0</v>
      </c>
      <c r="BM15" s="109" t="str">
        <f>IF(Tabulka17[[#This Row],[3 – Dovolená 1/2 dne A]]&gt;Tabulka13[[#This Row],[1/2 k odpracování ]],"OK",Číselník!H$2)</f>
        <v>Doba strávená prací je přesně shodná nebo menší než pracovní doba</v>
      </c>
      <c r="BN15" t="s">
        <v>54</v>
      </c>
      <c r="BO15" t="s">
        <v>54</v>
      </c>
      <c r="BP15" t="s">
        <v>54</v>
      </c>
      <c r="BQ15" t="s">
        <v>54</v>
      </c>
      <c r="BR15" t="s">
        <v>54</v>
      </c>
      <c r="BS15" t="s">
        <v>54</v>
      </c>
      <c r="BT15" t="s">
        <v>54</v>
      </c>
      <c r="BU15" s="21" t="s">
        <v>54</v>
      </c>
      <c r="BW15">
        <v>15</v>
      </c>
      <c r="BX15" s="21">
        <f t="shared" si="14"/>
        <v>0</v>
      </c>
      <c r="BY15" s="21" t="e">
        <f>VLOOKUP(BX15,Tabulka18[],2,FALSE)</f>
        <v>#N/A</v>
      </c>
      <c r="BZ15" s="21" t="e">
        <f t="shared" si="15"/>
        <v>#N/A</v>
      </c>
      <c r="CA15" s="116" t="str">
        <f t="shared" ca="1" si="16"/>
        <v>Řádek není vyplněn</v>
      </c>
      <c r="CC15" s="140">
        <f t="shared" si="17"/>
        <v>0</v>
      </c>
      <c r="CD15" s="141">
        <f t="shared" si="18"/>
        <v>0</v>
      </c>
      <c r="CE15" s="145">
        <f t="shared" si="19"/>
        <v>0</v>
      </c>
      <c r="CF15" s="148">
        <f t="shared" si="20"/>
        <v>0</v>
      </c>
    </row>
    <row r="16" spans="1:90" ht="11.45" customHeight="1" x14ac:dyDescent="0.2">
      <c r="A16" s="15">
        <f t="shared" si="0"/>
        <v>45207</v>
      </c>
      <c r="B16" t="str">
        <f t="shared" si="9"/>
        <v>ne</v>
      </c>
      <c r="C16" s="12">
        <v>8</v>
      </c>
      <c r="D16" s="29"/>
      <c r="E16" s="46"/>
      <c r="F16" s="59"/>
      <c r="G16" s="69"/>
      <c r="H16" s="61"/>
      <c r="I16" s="73"/>
      <c r="J16" s="60"/>
      <c r="K16" s="77"/>
      <c r="L16" s="61"/>
      <c r="M16" s="85"/>
      <c r="N16" s="119">
        <f>VLOOKUP(B16,Tabulka5[],2,FALSE)</f>
        <v>0</v>
      </c>
      <c r="O16" s="120">
        <f>VLOOKUP(B16,Tabulka5[],3,FALSE)</f>
        <v>0</v>
      </c>
      <c r="P16" s="123">
        <f t="shared" si="10"/>
        <v>0</v>
      </c>
      <c r="Q16" s="128">
        <f t="shared" si="11"/>
        <v>0</v>
      </c>
      <c r="R16" s="97"/>
      <c r="S16" s="81"/>
      <c r="T16" s="61"/>
      <c r="U16" s="73"/>
      <c r="V16" s="33"/>
      <c r="W16" s="33"/>
      <c r="Y16" t="str">
        <f t="shared" si="1"/>
        <v>0:0</v>
      </c>
      <c r="Z16" s="6">
        <f>TIMEVALUE(Tabulka13[[#This Row],[K odpracování]])</f>
        <v>0</v>
      </c>
      <c r="AA16" s="6">
        <f>Tabulka13[[#This Row],[K odpracování čas]]/2</f>
        <v>0</v>
      </c>
      <c r="AB16" t="str">
        <f t="shared" si="2"/>
        <v>0:0</v>
      </c>
      <c r="AC16" s="6">
        <f>TIMEVALUE(Tabulka13[[#This Row],[Vykázáno]])</f>
        <v>0</v>
      </c>
      <c r="AD16" t="str">
        <f>IF(Tabulka13[[#This Row],[Vykázáno čas]]&lt;Tabulka13[[#This Row],[K odpracování čas]],"Chyba","OK")</f>
        <v>OK</v>
      </c>
      <c r="AE16" s="18" t="str">
        <f>IF(Tabulka4[[#This Row],[Přestávka]]&lt;Tabulka14[Přestávka],"Chyba","OK")</f>
        <v>Chyba</v>
      </c>
      <c r="AH16" t="str">
        <f t="shared" si="12"/>
        <v>:</v>
      </c>
      <c r="AI16" s="6">
        <f t="shared" si="13"/>
        <v>0</v>
      </c>
      <c r="AJ16" t="str">
        <f t="shared" si="3"/>
        <v>:</v>
      </c>
      <c r="AK16" s="6">
        <f>IFERROR(TIMEVALUE(Tabulka9[[#This Row],[Text2]]),0)</f>
        <v>0</v>
      </c>
      <c r="AL16" t="str">
        <f t="shared" si="4"/>
        <v>:</v>
      </c>
      <c r="AM16" s="6">
        <f>IFERROR(TIMEVALUE(Tabulka9[[#This Row],[Text4]]),0)</f>
        <v>0</v>
      </c>
      <c r="AN16" t="str">
        <f t="shared" si="5"/>
        <v>:</v>
      </c>
      <c r="AO16" s="6">
        <f>IFERROR(TIMEVALUE(Tabulka9[[#This Row],[Text6]]),0)</f>
        <v>0</v>
      </c>
      <c r="AP16" t="str">
        <f t="shared" si="6"/>
        <v>:</v>
      </c>
      <c r="AQ16" s="6">
        <f>IFERROR(TIMEVALUE(Tabulka9[[#This Row],[Text8]]),0)</f>
        <v>0</v>
      </c>
      <c r="AR16" t="str">
        <f t="shared" si="7"/>
        <v>:</v>
      </c>
      <c r="AS16" s="6">
        <f>IFERROR(TIMEVALUE(Tabulka9[[#This Row],[Text10]]),0)</f>
        <v>0</v>
      </c>
      <c r="AU16" s="6">
        <f>IFERROR(IF((Tabulka9[[#This Row],[Čas3]]-Tabulka9[[#This Row],[Čas]])&lt;0,0,Tabulka9[[#This Row],[Čas3]]-Tabulka9[[#This Row],[Čas]]),0)</f>
        <v>0</v>
      </c>
      <c r="AV16" s="6">
        <f>IFERROR(IF((Tabulka9[[#This Row],[Čas7]]-Tabulka9[[#This Row],[Čas5]])&lt;0,0,Tabulka9[[#This Row],[Čas7]]-Tabulka9[[#This Row],[Čas5]]),0)</f>
        <v>0</v>
      </c>
      <c r="AW16" s="6">
        <f>IFERROR(IF((Tabulka9[[#This Row],[Čas11]]-Tabulka9[[#This Row],[Čas9]])&lt;0,0,Tabulka9[[#This Row],[Čas11]]-Tabulka9[[#This Row],[Čas9]]),0)</f>
        <v>0</v>
      </c>
      <c r="AY16" s="6">
        <f>IFERROR(Tabulka4[[#This Row],[Pracovní doba - hrubá]]-Tabulka4[[#This Row],[Přestávka]],0)</f>
        <v>0</v>
      </c>
      <c r="BA16" s="6">
        <f>IFERROR(Tabulka10[[#This Row],[Pracovní doba minus přestávka]]-Tabulka4[[#This Row],[Přerušení]],0)</f>
        <v>0</v>
      </c>
      <c r="BB16" s="18">
        <f>HOUR(Tabulka11[[#This Row],[Pracovní doba - čistá]])</f>
        <v>0</v>
      </c>
      <c r="BC16" s="18">
        <f>MINUTE(Tabulka11[[#This Row],[Pracovní doba - čistá]])</f>
        <v>0</v>
      </c>
      <c r="BE16" s="15">
        <f t="shared" si="8"/>
        <v>45207</v>
      </c>
      <c r="BF16" s="15">
        <f>IFERROR(VLOOKUP(Tabulka16[[#This Row],[Svátky]],Tabulka15[Svátky],1,FALSE),0)</f>
        <v>0</v>
      </c>
      <c r="BG16" s="15" t="str">
        <f>IF(Tabulka16[[#This Row],[Vyhledáno v číselníku?]],"Svátek","Všední den")</f>
        <v>Všední den</v>
      </c>
      <c r="BI16" s="109">
        <f>Tabulka11[[#This Row],[Pracovní doba - čistá]]</f>
        <v>0</v>
      </c>
      <c r="BJ16" s="109" t="str">
        <f>IF(Tabulka17[[#This Row],[1 – Ne A]]&gt;Tabulka13[[#This Row],[K odpracování čas]],"OK",Číselník!H$2)</f>
        <v>Doba strávená prací je přesně shodná nebo menší než pracovní doba</v>
      </c>
      <c r="BK16" t="s">
        <v>54</v>
      </c>
      <c r="BL16" s="109">
        <f>Tabulka17[[#This Row],[1 – Ne A]]</f>
        <v>0</v>
      </c>
      <c r="BM16" s="109" t="str">
        <f>IF(Tabulka17[[#This Row],[3 – Dovolená 1/2 dne A]]&gt;Tabulka13[[#This Row],[1/2 k odpracování ]],"OK",Číselník!H$2)</f>
        <v>Doba strávená prací je přesně shodná nebo menší než pracovní doba</v>
      </c>
      <c r="BN16" t="s">
        <v>54</v>
      </c>
      <c r="BO16" t="s">
        <v>54</v>
      </c>
      <c r="BP16" t="s">
        <v>54</v>
      </c>
      <c r="BQ16" t="s">
        <v>54</v>
      </c>
      <c r="BR16" t="s">
        <v>54</v>
      </c>
      <c r="BS16" t="s">
        <v>54</v>
      </c>
      <c r="BT16" t="s">
        <v>54</v>
      </c>
      <c r="BU16" t="s">
        <v>54</v>
      </c>
      <c r="BW16">
        <v>16</v>
      </c>
      <c r="BX16">
        <f t="shared" si="14"/>
        <v>0</v>
      </c>
      <c r="BY16" t="e">
        <f>VLOOKUP(BX16,Tabulka18[],2,FALSE)</f>
        <v>#N/A</v>
      </c>
      <c r="BZ16" t="e">
        <f t="shared" si="15"/>
        <v>#N/A</v>
      </c>
      <c r="CA16" s="115" t="str">
        <f t="shared" ca="1" si="16"/>
        <v>Řádek není vyplněn</v>
      </c>
      <c r="CC16" s="140">
        <f t="shared" si="17"/>
        <v>0</v>
      </c>
      <c r="CD16" s="141">
        <f t="shared" si="18"/>
        <v>0</v>
      </c>
      <c r="CE16" s="145">
        <f t="shared" si="19"/>
        <v>0</v>
      </c>
      <c r="CF16" s="148">
        <f t="shared" si="20"/>
        <v>0</v>
      </c>
    </row>
    <row r="17" spans="1:84" ht="11.45" customHeight="1" x14ac:dyDescent="0.2">
      <c r="A17" s="15">
        <f t="shared" si="0"/>
        <v>45208</v>
      </c>
      <c r="B17" t="str">
        <f t="shared" si="9"/>
        <v>po</v>
      </c>
      <c r="C17" s="11">
        <v>9</v>
      </c>
      <c r="D17" s="28"/>
      <c r="E17" s="46"/>
      <c r="F17" s="59"/>
      <c r="G17" s="69"/>
      <c r="H17" s="61"/>
      <c r="I17" s="73"/>
      <c r="J17" s="60"/>
      <c r="K17" s="77"/>
      <c r="L17" s="61"/>
      <c r="M17" s="85"/>
      <c r="N17" s="119">
        <f>VLOOKUP(B17,Tabulka5[],2,FALSE)</f>
        <v>8</v>
      </c>
      <c r="O17" s="120">
        <f>VLOOKUP(B17,Tabulka5[],3,FALSE)</f>
        <v>15</v>
      </c>
      <c r="P17" s="123">
        <f t="shared" si="10"/>
        <v>8</v>
      </c>
      <c r="Q17" s="128">
        <f t="shared" si="11"/>
        <v>15</v>
      </c>
      <c r="R17" s="97"/>
      <c r="S17" s="81"/>
      <c r="T17" s="61"/>
      <c r="U17" s="73"/>
      <c r="V17" s="33"/>
      <c r="W17" s="33"/>
      <c r="Y17" t="str">
        <f t="shared" si="1"/>
        <v>8:15</v>
      </c>
      <c r="Z17" s="6">
        <f>TIMEVALUE(Tabulka13[[#This Row],[K odpracování]])</f>
        <v>0.34375</v>
      </c>
      <c r="AA17" s="6">
        <f>Tabulka13[[#This Row],[K odpracování čas]]/2</f>
        <v>0.171875</v>
      </c>
      <c r="AB17" t="str">
        <f t="shared" si="2"/>
        <v>8:15</v>
      </c>
      <c r="AC17" s="6">
        <f>TIMEVALUE(Tabulka13[[#This Row],[Vykázáno]])</f>
        <v>0.34375</v>
      </c>
      <c r="AD17" t="str">
        <f>IF(Tabulka13[[#This Row],[Vykázáno čas]]&lt;Tabulka13[[#This Row],[K odpracování čas]],"Chyba","OK")</f>
        <v>OK</v>
      </c>
      <c r="AE17" s="18" t="str">
        <f>IF(Tabulka4[[#This Row],[Přestávka]]&lt;Tabulka14[Přestávka],"Chyba","OK")</f>
        <v>Chyba</v>
      </c>
      <c r="AH17" t="str">
        <f t="shared" si="12"/>
        <v>:</v>
      </c>
      <c r="AI17" s="6">
        <f t="shared" si="13"/>
        <v>0</v>
      </c>
      <c r="AJ17" t="str">
        <f t="shared" si="3"/>
        <v>:</v>
      </c>
      <c r="AK17" s="6">
        <f>IFERROR(TIMEVALUE(Tabulka9[[#This Row],[Text2]]),0)</f>
        <v>0</v>
      </c>
      <c r="AL17" t="str">
        <f t="shared" si="4"/>
        <v>:</v>
      </c>
      <c r="AM17" s="6">
        <f>IFERROR(TIMEVALUE(Tabulka9[[#This Row],[Text4]]),0)</f>
        <v>0</v>
      </c>
      <c r="AN17" t="str">
        <f t="shared" si="5"/>
        <v>:</v>
      </c>
      <c r="AO17" s="6">
        <f>IFERROR(TIMEVALUE(Tabulka9[[#This Row],[Text6]]),0)</f>
        <v>0</v>
      </c>
      <c r="AP17" t="str">
        <f t="shared" si="6"/>
        <v>:</v>
      </c>
      <c r="AQ17" s="6">
        <f>IFERROR(TIMEVALUE(Tabulka9[[#This Row],[Text8]]),0)</f>
        <v>0</v>
      </c>
      <c r="AR17" t="str">
        <f t="shared" si="7"/>
        <v>:</v>
      </c>
      <c r="AS17" s="6">
        <f>IFERROR(TIMEVALUE(Tabulka9[[#This Row],[Text10]]),0)</f>
        <v>0</v>
      </c>
      <c r="AU17" s="6">
        <f>IFERROR(IF((Tabulka9[[#This Row],[Čas3]]-Tabulka9[[#This Row],[Čas]])&lt;0,0,Tabulka9[[#This Row],[Čas3]]-Tabulka9[[#This Row],[Čas]]),0)</f>
        <v>0</v>
      </c>
      <c r="AV17" s="6">
        <f>IFERROR(IF((Tabulka9[[#This Row],[Čas7]]-Tabulka9[[#This Row],[Čas5]])&lt;0,0,Tabulka9[[#This Row],[Čas7]]-Tabulka9[[#This Row],[Čas5]]),0)</f>
        <v>0</v>
      </c>
      <c r="AW17" s="6">
        <f>IFERROR(IF((Tabulka9[[#This Row],[Čas11]]-Tabulka9[[#This Row],[Čas9]])&lt;0,0,Tabulka9[[#This Row],[Čas11]]-Tabulka9[[#This Row],[Čas9]]),0)</f>
        <v>0</v>
      </c>
      <c r="AY17" s="6">
        <f>IFERROR(Tabulka4[[#This Row],[Pracovní doba - hrubá]]-Tabulka4[[#This Row],[Přestávka]],0)</f>
        <v>0</v>
      </c>
      <c r="BA17" s="6">
        <f>IFERROR(Tabulka10[[#This Row],[Pracovní doba minus přestávka]]-Tabulka4[[#This Row],[Přerušení]],0)</f>
        <v>0</v>
      </c>
      <c r="BB17" s="18">
        <f>HOUR(Tabulka11[[#This Row],[Pracovní doba - čistá]])</f>
        <v>0</v>
      </c>
      <c r="BC17" s="18">
        <f>MINUTE(Tabulka11[[#This Row],[Pracovní doba - čistá]])</f>
        <v>0</v>
      </c>
      <c r="BE17" s="15">
        <f t="shared" si="8"/>
        <v>45208</v>
      </c>
      <c r="BF17" s="15">
        <f>IFERROR(VLOOKUP(Tabulka16[[#This Row],[Svátky]],Tabulka15[Svátky],1,FALSE),0)</f>
        <v>0</v>
      </c>
      <c r="BG17" s="15" t="str">
        <f>IF(Tabulka16[[#This Row],[Vyhledáno v číselníku?]],"Svátek","Všední den")</f>
        <v>Všední den</v>
      </c>
      <c r="BI17" s="109">
        <f>Tabulka11[[#This Row],[Pracovní doba - čistá]]</f>
        <v>0</v>
      </c>
      <c r="BJ17" s="109" t="str">
        <f>IF(Tabulka17[[#This Row],[1 – Ne A]]&gt;Tabulka13[[#This Row],[K odpracování čas]],"OK",Číselník!H$2)</f>
        <v>Doba strávená prací je přesně shodná nebo menší než pracovní doba</v>
      </c>
      <c r="BK17" t="s">
        <v>54</v>
      </c>
      <c r="BL17" s="109">
        <f>Tabulka17[[#This Row],[1 – Ne A]]</f>
        <v>0</v>
      </c>
      <c r="BM17" s="109" t="str">
        <f>IF(Tabulka17[[#This Row],[3 – Dovolená 1/2 dne A]]&gt;Tabulka13[[#This Row],[1/2 k odpracování ]],"OK",Číselník!H$2)</f>
        <v>Doba strávená prací je přesně shodná nebo menší než pracovní doba</v>
      </c>
      <c r="BN17" t="s">
        <v>54</v>
      </c>
      <c r="BO17" t="s">
        <v>54</v>
      </c>
      <c r="BP17" t="s">
        <v>54</v>
      </c>
      <c r="BQ17" t="s">
        <v>54</v>
      </c>
      <c r="BR17" t="s">
        <v>54</v>
      </c>
      <c r="BS17" t="s">
        <v>54</v>
      </c>
      <c r="BT17" t="s">
        <v>54</v>
      </c>
      <c r="BU17" t="s">
        <v>54</v>
      </c>
      <c r="BW17">
        <v>17</v>
      </c>
      <c r="BX17">
        <f t="shared" si="14"/>
        <v>0</v>
      </c>
      <c r="BY17" t="e">
        <f>VLOOKUP(BX17,Tabulka18[],2,FALSE)</f>
        <v>#N/A</v>
      </c>
      <c r="BZ17" t="e">
        <f t="shared" si="15"/>
        <v>#N/A</v>
      </c>
      <c r="CA17" s="115" t="str">
        <f t="shared" ca="1" si="16"/>
        <v>Řádek není vyplněn</v>
      </c>
      <c r="CC17" s="140">
        <f t="shared" si="17"/>
        <v>8</v>
      </c>
      <c r="CD17" s="141">
        <f t="shared" si="18"/>
        <v>15</v>
      </c>
      <c r="CE17" s="145">
        <f t="shared" si="19"/>
        <v>8</v>
      </c>
      <c r="CF17" s="148">
        <f t="shared" si="20"/>
        <v>15</v>
      </c>
    </row>
    <row r="18" spans="1:84" ht="11.45" customHeight="1" x14ac:dyDescent="0.2">
      <c r="A18" s="15">
        <f t="shared" si="0"/>
        <v>45209</v>
      </c>
      <c r="B18" t="str">
        <f t="shared" si="9"/>
        <v>út</v>
      </c>
      <c r="C18" s="12">
        <v>10</v>
      </c>
      <c r="D18" s="29"/>
      <c r="E18" s="46"/>
      <c r="F18" s="59"/>
      <c r="G18" s="69"/>
      <c r="H18" s="61"/>
      <c r="I18" s="73"/>
      <c r="J18" s="60"/>
      <c r="K18" s="77"/>
      <c r="L18" s="61"/>
      <c r="M18" s="85"/>
      <c r="N18" s="119">
        <f>VLOOKUP(B18,Tabulka5[],2,FALSE)</f>
        <v>8</v>
      </c>
      <c r="O18" s="120">
        <f>VLOOKUP(B18,Tabulka5[],3,FALSE)</f>
        <v>15</v>
      </c>
      <c r="P18" s="123">
        <f t="shared" si="10"/>
        <v>8</v>
      </c>
      <c r="Q18" s="128">
        <f t="shared" si="11"/>
        <v>15</v>
      </c>
      <c r="R18" s="97"/>
      <c r="S18" s="81"/>
      <c r="T18" s="61"/>
      <c r="U18" s="73"/>
      <c r="V18" s="33"/>
      <c r="W18" s="33"/>
      <c r="Y18" t="str">
        <f t="shared" si="1"/>
        <v>8:15</v>
      </c>
      <c r="Z18" s="6">
        <f>TIMEVALUE(Tabulka13[[#This Row],[K odpracování]])</f>
        <v>0.34375</v>
      </c>
      <c r="AA18" s="6">
        <f>Tabulka13[[#This Row],[K odpracování čas]]/2</f>
        <v>0.171875</v>
      </c>
      <c r="AB18" t="str">
        <f t="shared" si="2"/>
        <v>8:15</v>
      </c>
      <c r="AC18" s="6">
        <f>TIMEVALUE(Tabulka13[[#This Row],[Vykázáno]])</f>
        <v>0.34375</v>
      </c>
      <c r="AD18" t="str">
        <f>IF(Tabulka13[[#This Row],[Vykázáno čas]]&lt;Tabulka13[[#This Row],[K odpracování čas]],"Chyba","OK")</f>
        <v>OK</v>
      </c>
      <c r="AE18" s="18" t="str">
        <f>IF(Tabulka4[[#This Row],[Přestávka]]&lt;Tabulka14[Přestávka],"Chyba","OK")</f>
        <v>Chyba</v>
      </c>
      <c r="AH18" t="str">
        <f t="shared" si="12"/>
        <v>:</v>
      </c>
      <c r="AI18" s="6">
        <f t="shared" si="13"/>
        <v>0</v>
      </c>
      <c r="AJ18" t="str">
        <f t="shared" si="3"/>
        <v>:</v>
      </c>
      <c r="AK18" s="6">
        <f>IFERROR(TIMEVALUE(Tabulka9[[#This Row],[Text2]]),0)</f>
        <v>0</v>
      </c>
      <c r="AL18" t="str">
        <f t="shared" si="4"/>
        <v>:</v>
      </c>
      <c r="AM18" s="6">
        <f>IFERROR(TIMEVALUE(Tabulka9[[#This Row],[Text4]]),0)</f>
        <v>0</v>
      </c>
      <c r="AN18" t="str">
        <f t="shared" si="5"/>
        <v>:</v>
      </c>
      <c r="AO18" s="6">
        <f>IFERROR(TIMEVALUE(Tabulka9[[#This Row],[Text6]]),0)</f>
        <v>0</v>
      </c>
      <c r="AP18" t="str">
        <f t="shared" si="6"/>
        <v>:</v>
      </c>
      <c r="AQ18" s="6">
        <f>IFERROR(TIMEVALUE(Tabulka9[[#This Row],[Text8]]),0)</f>
        <v>0</v>
      </c>
      <c r="AR18" t="str">
        <f t="shared" si="7"/>
        <v>:</v>
      </c>
      <c r="AS18" s="6">
        <f>IFERROR(TIMEVALUE(Tabulka9[[#This Row],[Text10]]),0)</f>
        <v>0</v>
      </c>
      <c r="AU18" s="6">
        <f>IFERROR(IF((Tabulka9[[#This Row],[Čas3]]-Tabulka9[[#This Row],[Čas]])&lt;0,0,Tabulka9[[#This Row],[Čas3]]-Tabulka9[[#This Row],[Čas]]),0)</f>
        <v>0</v>
      </c>
      <c r="AV18" s="6">
        <f>IFERROR(IF((Tabulka9[[#This Row],[Čas7]]-Tabulka9[[#This Row],[Čas5]])&lt;0,0,Tabulka9[[#This Row],[Čas7]]-Tabulka9[[#This Row],[Čas5]]),0)</f>
        <v>0</v>
      </c>
      <c r="AW18" s="6">
        <f>IFERROR(IF((Tabulka9[[#This Row],[Čas11]]-Tabulka9[[#This Row],[Čas9]])&lt;0,0,Tabulka9[[#This Row],[Čas11]]-Tabulka9[[#This Row],[Čas9]]),0)</f>
        <v>0</v>
      </c>
      <c r="AY18" s="6">
        <f>IFERROR(Tabulka4[[#This Row],[Pracovní doba - hrubá]]-Tabulka4[[#This Row],[Přestávka]],0)</f>
        <v>0</v>
      </c>
      <c r="BA18" s="6">
        <f>IFERROR(Tabulka10[[#This Row],[Pracovní doba minus přestávka]]-Tabulka4[[#This Row],[Přerušení]],0)</f>
        <v>0</v>
      </c>
      <c r="BB18" s="18">
        <f>HOUR(Tabulka11[[#This Row],[Pracovní doba - čistá]])</f>
        <v>0</v>
      </c>
      <c r="BC18" s="18">
        <f>MINUTE(Tabulka11[[#This Row],[Pracovní doba - čistá]])</f>
        <v>0</v>
      </c>
      <c r="BE18" s="15">
        <f t="shared" si="8"/>
        <v>45209</v>
      </c>
      <c r="BF18" s="15">
        <f>IFERROR(VLOOKUP(Tabulka16[[#This Row],[Svátky]],Tabulka15[Svátky],1,FALSE),0)</f>
        <v>0</v>
      </c>
      <c r="BG18" s="15" t="str">
        <f>IF(Tabulka16[[#This Row],[Vyhledáno v číselníku?]],"Svátek","Všední den")</f>
        <v>Všední den</v>
      </c>
      <c r="BI18" s="109">
        <f>Tabulka11[[#This Row],[Pracovní doba - čistá]]</f>
        <v>0</v>
      </c>
      <c r="BJ18" s="109" t="str">
        <f>IF(Tabulka17[[#This Row],[1 – Ne A]]&gt;Tabulka13[[#This Row],[K odpracování čas]],"OK",Číselník!H$2)</f>
        <v>Doba strávená prací je přesně shodná nebo menší než pracovní doba</v>
      </c>
      <c r="BK18" t="s">
        <v>54</v>
      </c>
      <c r="BL18" s="109">
        <f>Tabulka17[[#This Row],[1 – Ne A]]</f>
        <v>0</v>
      </c>
      <c r="BM18" s="109" t="str">
        <f>IF(Tabulka17[[#This Row],[3 – Dovolená 1/2 dne A]]&gt;Tabulka13[[#This Row],[1/2 k odpracování ]],"OK",Číselník!H$2)</f>
        <v>Doba strávená prací je přesně shodná nebo menší než pracovní doba</v>
      </c>
      <c r="BN18" t="s">
        <v>54</v>
      </c>
      <c r="BO18" t="s">
        <v>54</v>
      </c>
      <c r="BP18" t="s">
        <v>54</v>
      </c>
      <c r="BQ18" t="s">
        <v>54</v>
      </c>
      <c r="BR18" t="s">
        <v>54</v>
      </c>
      <c r="BS18" t="s">
        <v>54</v>
      </c>
      <c r="BT18" t="s">
        <v>54</v>
      </c>
      <c r="BU18" t="s">
        <v>54</v>
      </c>
      <c r="BW18">
        <v>18</v>
      </c>
      <c r="BX18">
        <f t="shared" si="14"/>
        <v>0</v>
      </c>
      <c r="BY18" t="e">
        <f>VLOOKUP(BX18,Tabulka18[],2,FALSE)</f>
        <v>#N/A</v>
      </c>
      <c r="BZ18" t="e">
        <f t="shared" si="15"/>
        <v>#N/A</v>
      </c>
      <c r="CA18" s="115" t="str">
        <f t="shared" ca="1" si="16"/>
        <v>Řádek není vyplněn</v>
      </c>
      <c r="CC18" s="140">
        <f t="shared" si="17"/>
        <v>8</v>
      </c>
      <c r="CD18" s="141">
        <f t="shared" si="18"/>
        <v>15</v>
      </c>
      <c r="CE18" s="145">
        <f t="shared" si="19"/>
        <v>8</v>
      </c>
      <c r="CF18" s="148">
        <f t="shared" si="20"/>
        <v>15</v>
      </c>
    </row>
    <row r="19" spans="1:84" ht="11.45" customHeight="1" x14ac:dyDescent="0.2">
      <c r="A19" s="15">
        <f t="shared" si="0"/>
        <v>45210</v>
      </c>
      <c r="B19" t="str">
        <f t="shared" si="9"/>
        <v>st</v>
      </c>
      <c r="C19" s="11">
        <v>11</v>
      </c>
      <c r="D19" s="28"/>
      <c r="E19" s="46"/>
      <c r="F19" s="59"/>
      <c r="G19" s="69"/>
      <c r="H19" s="61"/>
      <c r="I19" s="73"/>
      <c r="J19" s="60"/>
      <c r="K19" s="77"/>
      <c r="L19" s="61"/>
      <c r="M19" s="85"/>
      <c r="N19" s="119">
        <f>VLOOKUP(B19,Tabulka5[],2,FALSE)</f>
        <v>8</v>
      </c>
      <c r="O19" s="120">
        <f>VLOOKUP(B19,Tabulka5[],3,FALSE)</f>
        <v>15</v>
      </c>
      <c r="P19" s="123">
        <f t="shared" si="10"/>
        <v>8</v>
      </c>
      <c r="Q19" s="128">
        <f t="shared" si="11"/>
        <v>15</v>
      </c>
      <c r="R19" s="97"/>
      <c r="S19" s="81"/>
      <c r="T19" s="61"/>
      <c r="U19" s="73"/>
      <c r="V19" s="33"/>
      <c r="W19" s="33"/>
      <c r="Y19" t="str">
        <f t="shared" si="1"/>
        <v>8:15</v>
      </c>
      <c r="Z19" s="6">
        <f>TIMEVALUE(Tabulka13[[#This Row],[K odpracování]])</f>
        <v>0.34375</v>
      </c>
      <c r="AA19" s="6">
        <f>Tabulka13[[#This Row],[K odpracování čas]]/2</f>
        <v>0.171875</v>
      </c>
      <c r="AB19" t="str">
        <f t="shared" si="2"/>
        <v>8:15</v>
      </c>
      <c r="AC19" s="6">
        <f>TIMEVALUE(Tabulka13[[#This Row],[Vykázáno]])</f>
        <v>0.34375</v>
      </c>
      <c r="AD19" t="str">
        <f>IF(Tabulka13[[#This Row],[Vykázáno čas]]&lt;Tabulka13[[#This Row],[K odpracování čas]],"Chyba","OK")</f>
        <v>OK</v>
      </c>
      <c r="AE19" s="18" t="str">
        <f>IF(Tabulka4[[#This Row],[Přestávka]]&lt;Tabulka14[Přestávka],"Chyba","OK")</f>
        <v>Chyba</v>
      </c>
      <c r="AH19" t="str">
        <f t="shared" si="12"/>
        <v>:</v>
      </c>
      <c r="AI19" s="6">
        <f t="shared" si="13"/>
        <v>0</v>
      </c>
      <c r="AJ19" t="str">
        <f t="shared" si="3"/>
        <v>:</v>
      </c>
      <c r="AK19" s="6">
        <f>IFERROR(TIMEVALUE(Tabulka9[[#This Row],[Text2]]),0)</f>
        <v>0</v>
      </c>
      <c r="AL19" t="str">
        <f t="shared" si="4"/>
        <v>:</v>
      </c>
      <c r="AM19" s="6">
        <f>IFERROR(TIMEVALUE(Tabulka9[[#This Row],[Text4]]),0)</f>
        <v>0</v>
      </c>
      <c r="AN19" t="str">
        <f t="shared" si="5"/>
        <v>:</v>
      </c>
      <c r="AO19" s="6">
        <f>IFERROR(TIMEVALUE(Tabulka9[[#This Row],[Text6]]),0)</f>
        <v>0</v>
      </c>
      <c r="AP19" t="str">
        <f t="shared" si="6"/>
        <v>:</v>
      </c>
      <c r="AQ19" s="6">
        <f>IFERROR(TIMEVALUE(Tabulka9[[#This Row],[Text8]]),0)</f>
        <v>0</v>
      </c>
      <c r="AR19" t="str">
        <f t="shared" si="7"/>
        <v>:</v>
      </c>
      <c r="AS19" s="6">
        <f>IFERROR(TIMEVALUE(Tabulka9[[#This Row],[Text10]]),0)</f>
        <v>0</v>
      </c>
      <c r="AU19" s="6">
        <f>IFERROR(IF((Tabulka9[[#This Row],[Čas3]]-Tabulka9[[#This Row],[Čas]])&lt;0,0,Tabulka9[[#This Row],[Čas3]]-Tabulka9[[#This Row],[Čas]]),0)</f>
        <v>0</v>
      </c>
      <c r="AV19" s="6">
        <f>IFERROR(IF((Tabulka9[[#This Row],[Čas7]]-Tabulka9[[#This Row],[Čas5]])&lt;0,0,Tabulka9[[#This Row],[Čas7]]-Tabulka9[[#This Row],[Čas5]]),0)</f>
        <v>0</v>
      </c>
      <c r="AW19" s="6">
        <f>IFERROR(IF((Tabulka9[[#This Row],[Čas11]]-Tabulka9[[#This Row],[Čas9]])&lt;0,0,Tabulka9[[#This Row],[Čas11]]-Tabulka9[[#This Row],[Čas9]]),0)</f>
        <v>0</v>
      </c>
      <c r="AY19" s="6">
        <f>IFERROR(Tabulka4[[#This Row],[Pracovní doba - hrubá]]-Tabulka4[[#This Row],[Přestávka]],0)</f>
        <v>0</v>
      </c>
      <c r="BA19" s="6">
        <f>IFERROR(Tabulka10[[#This Row],[Pracovní doba minus přestávka]]-Tabulka4[[#This Row],[Přerušení]],0)</f>
        <v>0</v>
      </c>
      <c r="BB19" s="18">
        <f>HOUR(Tabulka11[[#This Row],[Pracovní doba - čistá]])</f>
        <v>0</v>
      </c>
      <c r="BC19" s="18">
        <f>MINUTE(Tabulka11[[#This Row],[Pracovní doba - čistá]])</f>
        <v>0</v>
      </c>
      <c r="BE19" s="15">
        <f t="shared" si="8"/>
        <v>45210</v>
      </c>
      <c r="BF19" s="15">
        <f>IFERROR(VLOOKUP(Tabulka16[[#This Row],[Svátky]],Tabulka15[Svátky],1,FALSE),0)</f>
        <v>0</v>
      </c>
      <c r="BG19" s="15" t="str">
        <f>IF(Tabulka16[[#This Row],[Vyhledáno v číselníku?]],"Svátek","Všední den")</f>
        <v>Všední den</v>
      </c>
      <c r="BI19" s="109">
        <f>Tabulka11[[#This Row],[Pracovní doba - čistá]]</f>
        <v>0</v>
      </c>
      <c r="BJ19" s="109" t="str">
        <f>IF(Tabulka17[[#This Row],[1 – Ne A]]&gt;Tabulka13[[#This Row],[K odpracování čas]],"OK",Číselník!H$2)</f>
        <v>Doba strávená prací je přesně shodná nebo menší než pracovní doba</v>
      </c>
      <c r="BK19" t="s">
        <v>54</v>
      </c>
      <c r="BL19" s="109">
        <f>Tabulka17[[#This Row],[1 – Ne A]]</f>
        <v>0</v>
      </c>
      <c r="BM19" s="109" t="str">
        <f>IF(Tabulka17[[#This Row],[3 – Dovolená 1/2 dne A]]&gt;Tabulka13[[#This Row],[1/2 k odpracování ]],"OK",Číselník!H$2)</f>
        <v>Doba strávená prací je přesně shodná nebo menší než pracovní doba</v>
      </c>
      <c r="BN19" t="s">
        <v>54</v>
      </c>
      <c r="BO19" t="s">
        <v>54</v>
      </c>
      <c r="BP19" t="s">
        <v>54</v>
      </c>
      <c r="BQ19" t="s">
        <v>54</v>
      </c>
      <c r="BR19" t="s">
        <v>54</v>
      </c>
      <c r="BS19" t="s">
        <v>54</v>
      </c>
      <c r="BT19" t="s">
        <v>54</v>
      </c>
      <c r="BU19" t="s">
        <v>54</v>
      </c>
      <c r="BW19">
        <v>19</v>
      </c>
      <c r="BX19">
        <f t="shared" si="14"/>
        <v>0</v>
      </c>
      <c r="BY19" t="e">
        <f>VLOOKUP(BX19,Tabulka18[],2,FALSE)</f>
        <v>#N/A</v>
      </c>
      <c r="BZ19" t="e">
        <f t="shared" si="15"/>
        <v>#N/A</v>
      </c>
      <c r="CA19" s="115" t="str">
        <f t="shared" ca="1" si="16"/>
        <v>Řádek není vyplněn</v>
      </c>
      <c r="CC19" s="140">
        <f t="shared" si="17"/>
        <v>8</v>
      </c>
      <c r="CD19" s="141">
        <f t="shared" si="18"/>
        <v>15</v>
      </c>
      <c r="CE19" s="145">
        <f t="shared" si="19"/>
        <v>8</v>
      </c>
      <c r="CF19" s="148">
        <f t="shared" si="20"/>
        <v>15</v>
      </c>
    </row>
    <row r="20" spans="1:84" ht="11.45" customHeight="1" x14ac:dyDescent="0.2">
      <c r="A20" s="15">
        <f t="shared" si="0"/>
        <v>45211</v>
      </c>
      <c r="B20" t="str">
        <f t="shared" si="9"/>
        <v>čt</v>
      </c>
      <c r="C20" s="12">
        <v>12</v>
      </c>
      <c r="D20" s="29"/>
      <c r="E20" s="46"/>
      <c r="F20" s="59"/>
      <c r="G20" s="69"/>
      <c r="H20" s="61"/>
      <c r="I20" s="73"/>
      <c r="J20" s="60"/>
      <c r="K20" s="77"/>
      <c r="L20" s="61"/>
      <c r="M20" s="85"/>
      <c r="N20" s="119">
        <f>VLOOKUP(B20,Tabulka5[],2,FALSE)</f>
        <v>8</v>
      </c>
      <c r="O20" s="120">
        <f>VLOOKUP(B20,Tabulka5[],3,FALSE)</f>
        <v>15</v>
      </c>
      <c r="P20" s="123">
        <f t="shared" si="10"/>
        <v>8</v>
      </c>
      <c r="Q20" s="128">
        <f t="shared" si="11"/>
        <v>15</v>
      </c>
      <c r="R20" s="97"/>
      <c r="S20" s="81"/>
      <c r="T20" s="61"/>
      <c r="U20" s="73"/>
      <c r="V20" s="33"/>
      <c r="W20" s="33"/>
      <c r="Y20" t="str">
        <f t="shared" si="1"/>
        <v>8:15</v>
      </c>
      <c r="Z20" s="6">
        <f>TIMEVALUE(Tabulka13[[#This Row],[K odpracování]])</f>
        <v>0.34375</v>
      </c>
      <c r="AA20" s="6">
        <f>Tabulka13[[#This Row],[K odpracování čas]]/2</f>
        <v>0.171875</v>
      </c>
      <c r="AB20" t="str">
        <f t="shared" si="2"/>
        <v>8:15</v>
      </c>
      <c r="AC20" s="6">
        <f>TIMEVALUE(Tabulka13[[#This Row],[Vykázáno]])</f>
        <v>0.34375</v>
      </c>
      <c r="AD20" t="str">
        <f>IF(Tabulka13[[#This Row],[Vykázáno čas]]&lt;Tabulka13[[#This Row],[K odpracování čas]],"Chyba","OK")</f>
        <v>OK</v>
      </c>
      <c r="AE20" s="18" t="str">
        <f>IF(Tabulka4[[#This Row],[Přestávka]]&lt;Tabulka14[Přestávka],"Chyba","OK")</f>
        <v>Chyba</v>
      </c>
      <c r="AH20" t="str">
        <f t="shared" si="12"/>
        <v>:</v>
      </c>
      <c r="AI20" s="6">
        <f t="shared" si="13"/>
        <v>0</v>
      </c>
      <c r="AJ20" t="str">
        <f t="shared" si="3"/>
        <v>:</v>
      </c>
      <c r="AK20" s="6">
        <f>IFERROR(TIMEVALUE(Tabulka9[[#This Row],[Text2]]),0)</f>
        <v>0</v>
      </c>
      <c r="AL20" t="str">
        <f t="shared" si="4"/>
        <v>:</v>
      </c>
      <c r="AM20" s="6">
        <f>IFERROR(TIMEVALUE(Tabulka9[[#This Row],[Text4]]),0)</f>
        <v>0</v>
      </c>
      <c r="AN20" t="str">
        <f t="shared" si="5"/>
        <v>:</v>
      </c>
      <c r="AO20" s="6">
        <f>IFERROR(TIMEVALUE(Tabulka9[[#This Row],[Text6]]),0)</f>
        <v>0</v>
      </c>
      <c r="AP20" t="str">
        <f t="shared" si="6"/>
        <v>:</v>
      </c>
      <c r="AQ20" s="6">
        <f>IFERROR(TIMEVALUE(Tabulka9[[#This Row],[Text8]]),0)</f>
        <v>0</v>
      </c>
      <c r="AR20" t="str">
        <f t="shared" si="7"/>
        <v>:</v>
      </c>
      <c r="AS20" s="6">
        <f>IFERROR(TIMEVALUE(Tabulka9[[#This Row],[Text10]]),0)</f>
        <v>0</v>
      </c>
      <c r="AU20" s="6">
        <f>IFERROR(IF((Tabulka9[[#This Row],[Čas3]]-Tabulka9[[#This Row],[Čas]])&lt;0,0,Tabulka9[[#This Row],[Čas3]]-Tabulka9[[#This Row],[Čas]]),0)</f>
        <v>0</v>
      </c>
      <c r="AV20" s="6">
        <f>IFERROR(IF((Tabulka9[[#This Row],[Čas7]]-Tabulka9[[#This Row],[Čas5]])&lt;0,0,Tabulka9[[#This Row],[Čas7]]-Tabulka9[[#This Row],[Čas5]]),0)</f>
        <v>0</v>
      </c>
      <c r="AW20" s="6">
        <f>IFERROR(IF((Tabulka9[[#This Row],[Čas11]]-Tabulka9[[#This Row],[Čas9]])&lt;0,0,Tabulka9[[#This Row],[Čas11]]-Tabulka9[[#This Row],[Čas9]]),0)</f>
        <v>0</v>
      </c>
      <c r="AY20" s="6">
        <f>IFERROR(Tabulka4[[#This Row],[Pracovní doba - hrubá]]-Tabulka4[[#This Row],[Přestávka]],0)</f>
        <v>0</v>
      </c>
      <c r="BA20" s="6">
        <f>IFERROR(Tabulka10[[#This Row],[Pracovní doba minus přestávka]]-Tabulka4[[#This Row],[Přerušení]],0)</f>
        <v>0</v>
      </c>
      <c r="BB20" s="18">
        <f>HOUR(Tabulka11[[#This Row],[Pracovní doba - čistá]])</f>
        <v>0</v>
      </c>
      <c r="BC20" s="18">
        <f>MINUTE(Tabulka11[[#This Row],[Pracovní doba - čistá]])</f>
        <v>0</v>
      </c>
      <c r="BE20" s="15">
        <f t="shared" si="8"/>
        <v>45211</v>
      </c>
      <c r="BF20" s="15">
        <f>IFERROR(VLOOKUP(Tabulka16[[#This Row],[Svátky]],Tabulka15[Svátky],1,FALSE),0)</f>
        <v>0</v>
      </c>
      <c r="BG20" s="15" t="str">
        <f>IF(Tabulka16[[#This Row],[Vyhledáno v číselníku?]],"Svátek","Všední den")</f>
        <v>Všední den</v>
      </c>
      <c r="BI20" s="109">
        <f>Tabulka11[[#This Row],[Pracovní doba - čistá]]</f>
        <v>0</v>
      </c>
      <c r="BJ20" s="109" t="str">
        <f>IF(Tabulka17[[#This Row],[1 – Ne A]]&gt;Tabulka13[[#This Row],[K odpracování čas]],"OK",Číselník!H$2)</f>
        <v>Doba strávená prací je přesně shodná nebo menší než pracovní doba</v>
      </c>
      <c r="BK20" t="s">
        <v>54</v>
      </c>
      <c r="BL20" s="109">
        <f>Tabulka17[[#This Row],[1 – Ne A]]</f>
        <v>0</v>
      </c>
      <c r="BM20" s="109" t="str">
        <f>IF(Tabulka17[[#This Row],[3 – Dovolená 1/2 dne A]]&gt;Tabulka13[[#This Row],[1/2 k odpracování ]],"OK",Číselník!H$2)</f>
        <v>Doba strávená prací je přesně shodná nebo menší než pracovní doba</v>
      </c>
      <c r="BN20" t="s">
        <v>54</v>
      </c>
      <c r="BO20" t="s">
        <v>54</v>
      </c>
      <c r="BP20" t="s">
        <v>54</v>
      </c>
      <c r="BQ20" t="s">
        <v>54</v>
      </c>
      <c r="BR20" t="s">
        <v>54</v>
      </c>
      <c r="BS20" t="s">
        <v>54</v>
      </c>
      <c r="BT20" t="s">
        <v>54</v>
      </c>
      <c r="BU20" t="s">
        <v>54</v>
      </c>
      <c r="BW20">
        <v>20</v>
      </c>
      <c r="BX20">
        <f t="shared" si="14"/>
        <v>0</v>
      </c>
      <c r="BY20" t="e">
        <f>VLOOKUP(BX20,Tabulka18[],2,FALSE)</f>
        <v>#N/A</v>
      </c>
      <c r="BZ20" t="e">
        <f t="shared" si="15"/>
        <v>#N/A</v>
      </c>
      <c r="CA20" s="115" t="str">
        <f t="shared" ca="1" si="16"/>
        <v>Řádek není vyplněn</v>
      </c>
      <c r="CC20" s="140">
        <f t="shared" si="17"/>
        <v>8</v>
      </c>
      <c r="CD20" s="141">
        <f t="shared" si="18"/>
        <v>15</v>
      </c>
      <c r="CE20" s="145">
        <f t="shared" si="19"/>
        <v>8</v>
      </c>
      <c r="CF20" s="148">
        <f t="shared" si="20"/>
        <v>15</v>
      </c>
    </row>
    <row r="21" spans="1:84" ht="11.45" customHeight="1" x14ac:dyDescent="0.2">
      <c r="A21" s="15">
        <f t="shared" si="0"/>
        <v>45212</v>
      </c>
      <c r="B21" t="str">
        <f t="shared" si="9"/>
        <v>pá</v>
      </c>
      <c r="C21" s="11">
        <v>13</v>
      </c>
      <c r="D21" s="28"/>
      <c r="E21" s="46"/>
      <c r="F21" s="59"/>
      <c r="G21" s="69"/>
      <c r="H21" s="61"/>
      <c r="I21" s="73"/>
      <c r="J21" s="60"/>
      <c r="K21" s="77"/>
      <c r="L21" s="61"/>
      <c r="M21" s="85"/>
      <c r="N21" s="119">
        <f>VLOOKUP(B21,Tabulka5[],2,FALSE)</f>
        <v>7</v>
      </c>
      <c r="O21" s="120">
        <f>VLOOKUP(B21,Tabulka5[],3,FALSE)</f>
        <v>0</v>
      </c>
      <c r="P21" s="123">
        <f t="shared" si="10"/>
        <v>7</v>
      </c>
      <c r="Q21" s="128">
        <f t="shared" si="11"/>
        <v>0</v>
      </c>
      <c r="R21" s="97"/>
      <c r="S21" s="81"/>
      <c r="T21" s="61"/>
      <c r="U21" s="73"/>
      <c r="V21" s="33"/>
      <c r="W21" s="33"/>
      <c r="Y21" t="str">
        <f t="shared" si="1"/>
        <v>7:0</v>
      </c>
      <c r="Z21" s="6">
        <f>TIMEVALUE(Tabulka13[[#This Row],[K odpracování]])</f>
        <v>0.29166666666666669</v>
      </c>
      <c r="AA21" s="6">
        <f>Tabulka13[[#This Row],[K odpracování čas]]/2</f>
        <v>0.14583333333333334</v>
      </c>
      <c r="AB21" t="str">
        <f t="shared" si="2"/>
        <v>7:0</v>
      </c>
      <c r="AC21" s="6">
        <f>TIMEVALUE(Tabulka13[[#This Row],[Vykázáno]])</f>
        <v>0.29166666666666669</v>
      </c>
      <c r="AD21" t="str">
        <f>IF(Tabulka13[[#This Row],[Vykázáno čas]]&lt;Tabulka13[[#This Row],[K odpracování čas]],"Chyba","OK")</f>
        <v>OK</v>
      </c>
      <c r="AE21" s="18" t="str">
        <f>IF(Tabulka4[[#This Row],[Přestávka]]&lt;Tabulka14[Přestávka],"Chyba","OK")</f>
        <v>Chyba</v>
      </c>
      <c r="AH21" t="str">
        <f t="shared" si="12"/>
        <v>:</v>
      </c>
      <c r="AI21" s="6">
        <f t="shared" si="13"/>
        <v>0</v>
      </c>
      <c r="AJ21" t="str">
        <f t="shared" si="3"/>
        <v>:</v>
      </c>
      <c r="AK21" s="6">
        <f>IFERROR(TIMEVALUE(Tabulka9[[#This Row],[Text2]]),0)</f>
        <v>0</v>
      </c>
      <c r="AL21" t="str">
        <f t="shared" si="4"/>
        <v>:</v>
      </c>
      <c r="AM21" s="6">
        <f>IFERROR(TIMEVALUE(Tabulka9[[#This Row],[Text4]]),0)</f>
        <v>0</v>
      </c>
      <c r="AN21" t="str">
        <f t="shared" si="5"/>
        <v>:</v>
      </c>
      <c r="AO21" s="6">
        <f>IFERROR(TIMEVALUE(Tabulka9[[#This Row],[Text6]]),0)</f>
        <v>0</v>
      </c>
      <c r="AP21" t="str">
        <f t="shared" si="6"/>
        <v>:</v>
      </c>
      <c r="AQ21" s="6">
        <f>IFERROR(TIMEVALUE(Tabulka9[[#This Row],[Text8]]),0)</f>
        <v>0</v>
      </c>
      <c r="AR21" t="str">
        <f t="shared" si="7"/>
        <v>:</v>
      </c>
      <c r="AS21" s="6">
        <f>IFERROR(TIMEVALUE(Tabulka9[[#This Row],[Text10]]),0)</f>
        <v>0</v>
      </c>
      <c r="AU21" s="6">
        <f>IFERROR(IF((Tabulka9[[#This Row],[Čas3]]-Tabulka9[[#This Row],[Čas]])&lt;0,0,Tabulka9[[#This Row],[Čas3]]-Tabulka9[[#This Row],[Čas]]),0)</f>
        <v>0</v>
      </c>
      <c r="AV21" s="6">
        <f>IFERROR(IF((Tabulka9[[#This Row],[Čas7]]-Tabulka9[[#This Row],[Čas5]])&lt;0,0,Tabulka9[[#This Row],[Čas7]]-Tabulka9[[#This Row],[Čas5]]),0)</f>
        <v>0</v>
      </c>
      <c r="AW21" s="6">
        <f>IFERROR(IF((Tabulka9[[#This Row],[Čas11]]-Tabulka9[[#This Row],[Čas9]])&lt;0,0,Tabulka9[[#This Row],[Čas11]]-Tabulka9[[#This Row],[Čas9]]),0)</f>
        <v>0</v>
      </c>
      <c r="AY21" s="6">
        <f>IFERROR(Tabulka4[[#This Row],[Pracovní doba - hrubá]]-Tabulka4[[#This Row],[Přestávka]],0)</f>
        <v>0</v>
      </c>
      <c r="BA21" s="6">
        <f>IFERROR(Tabulka10[[#This Row],[Pracovní doba minus přestávka]]-Tabulka4[[#This Row],[Přerušení]],0)</f>
        <v>0</v>
      </c>
      <c r="BB21" s="18">
        <f>HOUR(Tabulka11[[#This Row],[Pracovní doba - čistá]])</f>
        <v>0</v>
      </c>
      <c r="BC21" s="18">
        <f>MINUTE(Tabulka11[[#This Row],[Pracovní doba - čistá]])</f>
        <v>0</v>
      </c>
      <c r="BE21" s="15">
        <f t="shared" si="8"/>
        <v>45212</v>
      </c>
      <c r="BF21" s="15">
        <f>IFERROR(VLOOKUP(Tabulka16[[#This Row],[Svátky]],Tabulka15[Svátky],1,FALSE),0)</f>
        <v>0</v>
      </c>
      <c r="BG21" s="15" t="str">
        <f>IF(Tabulka16[[#This Row],[Vyhledáno v číselníku?]],"Svátek","Všední den")</f>
        <v>Všední den</v>
      </c>
      <c r="BI21" s="109">
        <f>Tabulka11[[#This Row],[Pracovní doba - čistá]]</f>
        <v>0</v>
      </c>
      <c r="BJ21" s="109" t="str">
        <f>IF(Tabulka17[[#This Row],[1 – Ne A]]&gt;Tabulka13[[#This Row],[K odpracování čas]],"OK",Číselník!H$2)</f>
        <v>Doba strávená prací je přesně shodná nebo menší než pracovní doba</v>
      </c>
      <c r="BK21" t="s">
        <v>54</v>
      </c>
      <c r="BL21" s="109">
        <f>Tabulka17[[#This Row],[1 – Ne A]]</f>
        <v>0</v>
      </c>
      <c r="BM21" s="109" t="str">
        <f>IF(Tabulka17[[#This Row],[3 – Dovolená 1/2 dne A]]&gt;Tabulka13[[#This Row],[1/2 k odpracování ]],"OK",Číselník!H$2)</f>
        <v>Doba strávená prací je přesně shodná nebo menší než pracovní doba</v>
      </c>
      <c r="BN21" t="s">
        <v>54</v>
      </c>
      <c r="BO21" t="s">
        <v>54</v>
      </c>
      <c r="BP21" t="s">
        <v>54</v>
      </c>
      <c r="BQ21" t="s">
        <v>54</v>
      </c>
      <c r="BR21" t="s">
        <v>54</v>
      </c>
      <c r="BS21" t="s">
        <v>54</v>
      </c>
      <c r="BT21" t="s">
        <v>54</v>
      </c>
      <c r="BU21" t="s">
        <v>54</v>
      </c>
      <c r="BW21">
        <v>21</v>
      </c>
      <c r="BX21">
        <f t="shared" si="14"/>
        <v>0</v>
      </c>
      <c r="BY21" t="e">
        <f>VLOOKUP(BX21,Tabulka18[],2,FALSE)</f>
        <v>#N/A</v>
      </c>
      <c r="BZ21" t="e">
        <f t="shared" si="15"/>
        <v>#N/A</v>
      </c>
      <c r="CA21" s="115" t="str">
        <f t="shared" ca="1" si="16"/>
        <v>Řádek není vyplněn</v>
      </c>
      <c r="CC21" s="140">
        <f t="shared" si="17"/>
        <v>7</v>
      </c>
      <c r="CD21" s="141">
        <f t="shared" si="18"/>
        <v>0</v>
      </c>
      <c r="CE21" s="145">
        <f t="shared" si="19"/>
        <v>7</v>
      </c>
      <c r="CF21" s="148">
        <f t="shared" si="20"/>
        <v>0</v>
      </c>
    </row>
    <row r="22" spans="1:84" ht="11.45" customHeight="1" x14ac:dyDescent="0.2">
      <c r="A22" s="15">
        <f t="shared" si="0"/>
        <v>45213</v>
      </c>
      <c r="B22" t="str">
        <f t="shared" si="9"/>
        <v>so</v>
      </c>
      <c r="C22" s="12">
        <v>14</v>
      </c>
      <c r="D22" s="29"/>
      <c r="E22" s="46"/>
      <c r="F22" s="59"/>
      <c r="G22" s="69"/>
      <c r="H22" s="61"/>
      <c r="I22" s="73"/>
      <c r="J22" s="60"/>
      <c r="K22" s="77"/>
      <c r="L22" s="61"/>
      <c r="M22" s="85"/>
      <c r="N22" s="119">
        <f>VLOOKUP(B22,Tabulka5[],2,FALSE)</f>
        <v>0</v>
      </c>
      <c r="O22" s="120">
        <f>VLOOKUP(B22,Tabulka5[],3,FALSE)</f>
        <v>0</v>
      </c>
      <c r="P22" s="123">
        <f t="shared" si="10"/>
        <v>0</v>
      </c>
      <c r="Q22" s="128">
        <f t="shared" si="11"/>
        <v>0</v>
      </c>
      <c r="R22" s="97"/>
      <c r="S22" s="81"/>
      <c r="T22" s="61"/>
      <c r="U22" s="73"/>
      <c r="V22" s="33"/>
      <c r="W22" s="33"/>
      <c r="Y22" t="str">
        <f t="shared" si="1"/>
        <v>0:0</v>
      </c>
      <c r="Z22" s="6">
        <f>TIMEVALUE(Tabulka13[[#This Row],[K odpracování]])</f>
        <v>0</v>
      </c>
      <c r="AA22" s="6">
        <f>Tabulka13[[#This Row],[K odpracování čas]]/2</f>
        <v>0</v>
      </c>
      <c r="AB22" t="str">
        <f t="shared" si="2"/>
        <v>0:0</v>
      </c>
      <c r="AC22" s="6">
        <f>TIMEVALUE(Tabulka13[[#This Row],[Vykázáno]])</f>
        <v>0</v>
      </c>
      <c r="AD22" t="str">
        <f>IF(Tabulka13[[#This Row],[Vykázáno čas]]&lt;Tabulka13[[#This Row],[K odpracování čas]],"Chyba","OK")</f>
        <v>OK</v>
      </c>
      <c r="AE22" s="18" t="str">
        <f>IF(Tabulka4[[#This Row],[Přestávka]]&lt;Tabulka14[Přestávka],"Chyba","OK")</f>
        <v>Chyba</v>
      </c>
      <c r="AH22" t="str">
        <f t="shared" si="12"/>
        <v>:</v>
      </c>
      <c r="AI22" s="6">
        <f t="shared" si="13"/>
        <v>0</v>
      </c>
      <c r="AJ22" t="str">
        <f t="shared" si="3"/>
        <v>:</v>
      </c>
      <c r="AK22" s="6">
        <f>IFERROR(TIMEVALUE(Tabulka9[[#This Row],[Text2]]),0)</f>
        <v>0</v>
      </c>
      <c r="AL22" t="str">
        <f t="shared" si="4"/>
        <v>:</v>
      </c>
      <c r="AM22" s="6">
        <f>IFERROR(TIMEVALUE(Tabulka9[[#This Row],[Text4]]),0)</f>
        <v>0</v>
      </c>
      <c r="AN22" t="str">
        <f t="shared" si="5"/>
        <v>:</v>
      </c>
      <c r="AO22" s="6">
        <f>IFERROR(TIMEVALUE(Tabulka9[[#This Row],[Text6]]),0)</f>
        <v>0</v>
      </c>
      <c r="AP22" t="str">
        <f t="shared" si="6"/>
        <v>:</v>
      </c>
      <c r="AQ22" s="6">
        <f>IFERROR(TIMEVALUE(Tabulka9[[#This Row],[Text8]]),0)</f>
        <v>0</v>
      </c>
      <c r="AR22" t="str">
        <f t="shared" si="7"/>
        <v>:</v>
      </c>
      <c r="AS22" s="6">
        <f>IFERROR(TIMEVALUE(Tabulka9[[#This Row],[Text10]]),0)</f>
        <v>0</v>
      </c>
      <c r="AU22" s="6">
        <f>IFERROR(IF((Tabulka9[[#This Row],[Čas3]]-Tabulka9[[#This Row],[Čas]])&lt;0,0,Tabulka9[[#This Row],[Čas3]]-Tabulka9[[#This Row],[Čas]]),0)</f>
        <v>0</v>
      </c>
      <c r="AV22" s="6">
        <f>IFERROR(IF((Tabulka9[[#This Row],[Čas7]]-Tabulka9[[#This Row],[Čas5]])&lt;0,0,Tabulka9[[#This Row],[Čas7]]-Tabulka9[[#This Row],[Čas5]]),0)</f>
        <v>0</v>
      </c>
      <c r="AW22" s="6">
        <f>IFERROR(IF((Tabulka9[[#This Row],[Čas11]]-Tabulka9[[#This Row],[Čas9]])&lt;0,0,Tabulka9[[#This Row],[Čas11]]-Tabulka9[[#This Row],[Čas9]]),0)</f>
        <v>0</v>
      </c>
      <c r="AY22" s="6">
        <f>IFERROR(Tabulka4[[#This Row],[Pracovní doba - hrubá]]-Tabulka4[[#This Row],[Přestávka]],0)</f>
        <v>0</v>
      </c>
      <c r="BA22" s="6">
        <f>IFERROR(Tabulka10[[#This Row],[Pracovní doba minus přestávka]]-Tabulka4[[#This Row],[Přerušení]],0)</f>
        <v>0</v>
      </c>
      <c r="BB22" s="18">
        <f>HOUR(Tabulka11[[#This Row],[Pracovní doba - čistá]])</f>
        <v>0</v>
      </c>
      <c r="BC22" s="18">
        <f>MINUTE(Tabulka11[[#This Row],[Pracovní doba - čistá]])</f>
        <v>0</v>
      </c>
      <c r="BE22" s="15">
        <f t="shared" si="8"/>
        <v>45213</v>
      </c>
      <c r="BF22" s="15">
        <f>IFERROR(VLOOKUP(Tabulka16[[#This Row],[Svátky]],Tabulka15[Svátky],1,FALSE),0)</f>
        <v>0</v>
      </c>
      <c r="BG22" s="15" t="str">
        <f>IF(Tabulka16[[#This Row],[Vyhledáno v číselníku?]],"Svátek","Všední den")</f>
        <v>Všední den</v>
      </c>
      <c r="BI22" s="109">
        <f>Tabulka11[[#This Row],[Pracovní doba - čistá]]</f>
        <v>0</v>
      </c>
      <c r="BJ22" s="109" t="str">
        <f>IF(Tabulka17[[#This Row],[1 – Ne A]]&gt;Tabulka13[[#This Row],[K odpracování čas]],"OK",Číselník!H$2)</f>
        <v>Doba strávená prací je přesně shodná nebo menší než pracovní doba</v>
      </c>
      <c r="BK22" t="s">
        <v>54</v>
      </c>
      <c r="BL22" s="109">
        <f>Tabulka17[[#This Row],[1 – Ne A]]</f>
        <v>0</v>
      </c>
      <c r="BM22" s="109" t="str">
        <f>IF(Tabulka17[[#This Row],[3 – Dovolená 1/2 dne A]]&gt;Tabulka13[[#This Row],[1/2 k odpracování ]],"OK",Číselník!H$2)</f>
        <v>Doba strávená prací je přesně shodná nebo menší než pracovní doba</v>
      </c>
      <c r="BN22" t="s">
        <v>54</v>
      </c>
      <c r="BO22" t="s">
        <v>54</v>
      </c>
      <c r="BP22" t="s">
        <v>54</v>
      </c>
      <c r="BQ22" t="s">
        <v>54</v>
      </c>
      <c r="BR22" t="s">
        <v>54</v>
      </c>
      <c r="BS22" t="s">
        <v>54</v>
      </c>
      <c r="BT22" t="s">
        <v>54</v>
      </c>
      <c r="BU22" t="s">
        <v>54</v>
      </c>
      <c r="BW22">
        <v>22</v>
      </c>
      <c r="BX22">
        <f t="shared" si="14"/>
        <v>0</v>
      </c>
      <c r="BY22" t="e">
        <f>VLOOKUP(BX22,Tabulka18[],2,FALSE)</f>
        <v>#N/A</v>
      </c>
      <c r="BZ22" t="e">
        <f t="shared" si="15"/>
        <v>#N/A</v>
      </c>
      <c r="CA22" s="115" t="str">
        <f t="shared" ca="1" si="16"/>
        <v>Řádek není vyplněn</v>
      </c>
      <c r="CC22" s="140">
        <f t="shared" si="17"/>
        <v>0</v>
      </c>
      <c r="CD22" s="141">
        <f t="shared" si="18"/>
        <v>0</v>
      </c>
      <c r="CE22" s="145">
        <f t="shared" si="19"/>
        <v>0</v>
      </c>
      <c r="CF22" s="148">
        <f t="shared" si="20"/>
        <v>0</v>
      </c>
    </row>
    <row r="23" spans="1:84" ht="11.45" customHeight="1" x14ac:dyDescent="0.2">
      <c r="A23" s="15">
        <f t="shared" si="0"/>
        <v>45214</v>
      </c>
      <c r="B23" t="str">
        <f t="shared" si="9"/>
        <v>ne</v>
      </c>
      <c r="C23" s="11">
        <v>15</v>
      </c>
      <c r="D23" s="28"/>
      <c r="E23" s="46"/>
      <c r="F23" s="59"/>
      <c r="G23" s="69"/>
      <c r="H23" s="61"/>
      <c r="I23" s="73"/>
      <c r="J23" s="60"/>
      <c r="K23" s="77"/>
      <c r="L23" s="61"/>
      <c r="M23" s="85"/>
      <c r="N23" s="119">
        <f>VLOOKUP(B23,Tabulka5[],2,FALSE)</f>
        <v>0</v>
      </c>
      <c r="O23" s="120">
        <f>VLOOKUP(B23,Tabulka5[],3,FALSE)</f>
        <v>0</v>
      </c>
      <c r="P23" s="123">
        <f t="shared" si="10"/>
        <v>0</v>
      </c>
      <c r="Q23" s="128">
        <f t="shared" si="11"/>
        <v>0</v>
      </c>
      <c r="R23" s="97"/>
      <c r="S23" s="81"/>
      <c r="T23" s="61"/>
      <c r="U23" s="73"/>
      <c r="V23" s="33"/>
      <c r="W23" s="33"/>
      <c r="Y23" t="str">
        <f t="shared" si="1"/>
        <v>0:0</v>
      </c>
      <c r="Z23" s="6">
        <f>TIMEVALUE(Tabulka13[[#This Row],[K odpracování]])</f>
        <v>0</v>
      </c>
      <c r="AA23" s="6">
        <f>Tabulka13[[#This Row],[K odpracování čas]]/2</f>
        <v>0</v>
      </c>
      <c r="AB23" t="str">
        <f t="shared" si="2"/>
        <v>0:0</v>
      </c>
      <c r="AC23" s="6">
        <f>TIMEVALUE(Tabulka13[[#This Row],[Vykázáno]])</f>
        <v>0</v>
      </c>
      <c r="AD23" t="str">
        <f>IF(Tabulka13[[#This Row],[Vykázáno čas]]&lt;Tabulka13[[#This Row],[K odpracování čas]],"Chyba","OK")</f>
        <v>OK</v>
      </c>
      <c r="AE23" s="18" t="str">
        <f>IF(Tabulka4[[#This Row],[Přestávka]]&lt;Tabulka14[Přestávka],"Chyba","OK")</f>
        <v>Chyba</v>
      </c>
      <c r="AH23" t="str">
        <f t="shared" si="12"/>
        <v>:</v>
      </c>
      <c r="AI23" s="6">
        <f t="shared" si="13"/>
        <v>0</v>
      </c>
      <c r="AJ23" t="str">
        <f t="shared" si="3"/>
        <v>:</v>
      </c>
      <c r="AK23" s="6">
        <f>IFERROR(TIMEVALUE(Tabulka9[[#This Row],[Text2]]),0)</f>
        <v>0</v>
      </c>
      <c r="AL23" t="str">
        <f t="shared" si="4"/>
        <v>:</v>
      </c>
      <c r="AM23" s="6">
        <f>IFERROR(TIMEVALUE(Tabulka9[[#This Row],[Text4]]),0)</f>
        <v>0</v>
      </c>
      <c r="AN23" t="str">
        <f t="shared" si="5"/>
        <v>:</v>
      </c>
      <c r="AO23" s="6">
        <f>IFERROR(TIMEVALUE(Tabulka9[[#This Row],[Text6]]),0)</f>
        <v>0</v>
      </c>
      <c r="AP23" t="str">
        <f t="shared" si="6"/>
        <v>:</v>
      </c>
      <c r="AQ23" s="6">
        <f>IFERROR(TIMEVALUE(Tabulka9[[#This Row],[Text8]]),0)</f>
        <v>0</v>
      </c>
      <c r="AR23" t="str">
        <f t="shared" si="7"/>
        <v>:</v>
      </c>
      <c r="AS23" s="6">
        <f>IFERROR(TIMEVALUE(Tabulka9[[#This Row],[Text10]]),0)</f>
        <v>0</v>
      </c>
      <c r="AU23" s="6">
        <f>IFERROR(IF((Tabulka9[[#This Row],[Čas3]]-Tabulka9[[#This Row],[Čas]])&lt;0,0,Tabulka9[[#This Row],[Čas3]]-Tabulka9[[#This Row],[Čas]]),0)</f>
        <v>0</v>
      </c>
      <c r="AV23" s="6">
        <f>IFERROR(IF((Tabulka9[[#This Row],[Čas7]]-Tabulka9[[#This Row],[Čas5]])&lt;0,0,Tabulka9[[#This Row],[Čas7]]-Tabulka9[[#This Row],[Čas5]]),0)</f>
        <v>0</v>
      </c>
      <c r="AW23" s="6">
        <f>IFERROR(IF((Tabulka9[[#This Row],[Čas11]]-Tabulka9[[#This Row],[Čas9]])&lt;0,0,Tabulka9[[#This Row],[Čas11]]-Tabulka9[[#This Row],[Čas9]]),0)</f>
        <v>0</v>
      </c>
      <c r="AY23" s="6">
        <f>IFERROR(Tabulka4[[#This Row],[Pracovní doba - hrubá]]-Tabulka4[[#This Row],[Přestávka]],0)</f>
        <v>0</v>
      </c>
      <c r="BA23" s="6">
        <f>IFERROR(Tabulka10[[#This Row],[Pracovní doba minus přestávka]]-Tabulka4[[#This Row],[Přerušení]],0)</f>
        <v>0</v>
      </c>
      <c r="BB23" s="18">
        <f>HOUR(Tabulka11[[#This Row],[Pracovní doba - čistá]])</f>
        <v>0</v>
      </c>
      <c r="BC23" s="18">
        <f>MINUTE(Tabulka11[[#This Row],[Pracovní doba - čistá]])</f>
        <v>0</v>
      </c>
      <c r="BE23" s="15">
        <f t="shared" si="8"/>
        <v>45214</v>
      </c>
      <c r="BF23" s="15">
        <f>IFERROR(VLOOKUP(Tabulka16[[#This Row],[Svátky]],Tabulka15[Svátky],1,FALSE),0)</f>
        <v>0</v>
      </c>
      <c r="BG23" s="15" t="str">
        <f>IF(Tabulka16[[#This Row],[Vyhledáno v číselníku?]],"Svátek","Všední den")</f>
        <v>Všední den</v>
      </c>
      <c r="BI23" s="109">
        <f>Tabulka11[[#This Row],[Pracovní doba - čistá]]</f>
        <v>0</v>
      </c>
      <c r="BJ23" s="109" t="str">
        <f>IF(Tabulka17[[#This Row],[1 – Ne A]]&gt;Tabulka13[[#This Row],[K odpracování čas]],"OK",Číselník!H$2)</f>
        <v>Doba strávená prací je přesně shodná nebo menší než pracovní doba</v>
      </c>
      <c r="BK23" t="s">
        <v>54</v>
      </c>
      <c r="BL23" s="109">
        <f>Tabulka17[[#This Row],[1 – Ne A]]</f>
        <v>0</v>
      </c>
      <c r="BM23" s="109" t="str">
        <f>IF(Tabulka17[[#This Row],[3 – Dovolená 1/2 dne A]]&gt;Tabulka13[[#This Row],[1/2 k odpracování ]],"OK",Číselník!H$2)</f>
        <v>Doba strávená prací je přesně shodná nebo menší než pracovní doba</v>
      </c>
      <c r="BN23" t="s">
        <v>54</v>
      </c>
      <c r="BO23" t="s">
        <v>54</v>
      </c>
      <c r="BP23" t="s">
        <v>54</v>
      </c>
      <c r="BQ23" t="s">
        <v>54</v>
      </c>
      <c r="BR23" t="s">
        <v>54</v>
      </c>
      <c r="BS23" t="s">
        <v>54</v>
      </c>
      <c r="BT23" t="s">
        <v>54</v>
      </c>
      <c r="BU23" t="s">
        <v>54</v>
      </c>
      <c r="BW23">
        <v>23</v>
      </c>
      <c r="BX23">
        <f t="shared" si="14"/>
        <v>0</v>
      </c>
      <c r="BY23" t="e">
        <f>VLOOKUP(BX23,Tabulka18[],2,FALSE)</f>
        <v>#N/A</v>
      </c>
      <c r="BZ23" t="e">
        <f t="shared" si="15"/>
        <v>#N/A</v>
      </c>
      <c r="CA23" s="115" t="str">
        <f t="shared" ca="1" si="16"/>
        <v>Řádek není vyplněn</v>
      </c>
      <c r="CC23" s="140">
        <f t="shared" si="17"/>
        <v>0</v>
      </c>
      <c r="CD23" s="141">
        <f t="shared" si="18"/>
        <v>0</v>
      </c>
      <c r="CE23" s="145">
        <f t="shared" si="19"/>
        <v>0</v>
      </c>
      <c r="CF23" s="148">
        <f t="shared" si="20"/>
        <v>0</v>
      </c>
    </row>
    <row r="24" spans="1:84" ht="11.45" customHeight="1" x14ac:dyDescent="0.2">
      <c r="A24" s="15">
        <f t="shared" si="0"/>
        <v>45215</v>
      </c>
      <c r="B24" t="str">
        <f t="shared" si="9"/>
        <v>po</v>
      </c>
      <c r="C24" s="12">
        <v>16</v>
      </c>
      <c r="D24" s="29"/>
      <c r="E24" s="46"/>
      <c r="F24" s="59"/>
      <c r="G24" s="69"/>
      <c r="H24" s="61"/>
      <c r="I24" s="73"/>
      <c r="J24" s="60"/>
      <c r="K24" s="77"/>
      <c r="L24" s="61"/>
      <c r="M24" s="85"/>
      <c r="N24" s="119">
        <f>VLOOKUP(B24,Tabulka5[],2,FALSE)</f>
        <v>8</v>
      </c>
      <c r="O24" s="120">
        <f>VLOOKUP(B24,Tabulka5[],3,FALSE)</f>
        <v>15</v>
      </c>
      <c r="P24" s="123">
        <f t="shared" si="10"/>
        <v>8</v>
      </c>
      <c r="Q24" s="128">
        <f t="shared" si="11"/>
        <v>15</v>
      </c>
      <c r="R24" s="97"/>
      <c r="S24" s="81"/>
      <c r="T24" s="61"/>
      <c r="U24" s="73"/>
      <c r="V24" s="33"/>
      <c r="W24" s="33"/>
      <c r="Y24" t="str">
        <f t="shared" si="1"/>
        <v>8:15</v>
      </c>
      <c r="Z24" s="6">
        <f>TIMEVALUE(Tabulka13[[#This Row],[K odpracování]])</f>
        <v>0.34375</v>
      </c>
      <c r="AA24" s="6">
        <f>Tabulka13[[#This Row],[K odpracování čas]]/2</f>
        <v>0.171875</v>
      </c>
      <c r="AB24" t="str">
        <f t="shared" si="2"/>
        <v>8:15</v>
      </c>
      <c r="AC24" s="6">
        <f>TIMEVALUE(Tabulka13[[#This Row],[Vykázáno]])</f>
        <v>0.34375</v>
      </c>
      <c r="AD24" t="str">
        <f>IF(Tabulka13[[#This Row],[Vykázáno čas]]&lt;Tabulka13[[#This Row],[K odpracování čas]],"Chyba","OK")</f>
        <v>OK</v>
      </c>
      <c r="AE24" s="18" t="str">
        <f>IF(Tabulka4[[#This Row],[Přestávka]]&lt;Tabulka14[Přestávka],"Chyba","OK")</f>
        <v>Chyba</v>
      </c>
      <c r="AH24" t="str">
        <f t="shared" si="12"/>
        <v>:</v>
      </c>
      <c r="AI24" s="6">
        <f t="shared" si="13"/>
        <v>0</v>
      </c>
      <c r="AJ24" t="str">
        <f t="shared" si="3"/>
        <v>:</v>
      </c>
      <c r="AK24" s="6">
        <f>IFERROR(TIMEVALUE(Tabulka9[[#This Row],[Text2]]),0)</f>
        <v>0</v>
      </c>
      <c r="AL24" t="str">
        <f t="shared" si="4"/>
        <v>:</v>
      </c>
      <c r="AM24" s="6">
        <f>IFERROR(TIMEVALUE(Tabulka9[[#This Row],[Text4]]),0)</f>
        <v>0</v>
      </c>
      <c r="AN24" t="str">
        <f t="shared" si="5"/>
        <v>:</v>
      </c>
      <c r="AO24" s="6">
        <f>IFERROR(TIMEVALUE(Tabulka9[[#This Row],[Text6]]),0)</f>
        <v>0</v>
      </c>
      <c r="AP24" t="str">
        <f t="shared" si="6"/>
        <v>:</v>
      </c>
      <c r="AQ24" s="6">
        <f>IFERROR(TIMEVALUE(Tabulka9[[#This Row],[Text8]]),0)</f>
        <v>0</v>
      </c>
      <c r="AR24" t="str">
        <f t="shared" si="7"/>
        <v>:</v>
      </c>
      <c r="AS24" s="6">
        <f>IFERROR(TIMEVALUE(Tabulka9[[#This Row],[Text10]]),0)</f>
        <v>0</v>
      </c>
      <c r="AU24" s="6">
        <f>IFERROR(IF((Tabulka9[[#This Row],[Čas3]]-Tabulka9[[#This Row],[Čas]])&lt;0,0,Tabulka9[[#This Row],[Čas3]]-Tabulka9[[#This Row],[Čas]]),0)</f>
        <v>0</v>
      </c>
      <c r="AV24" s="6">
        <f>IFERROR(IF((Tabulka9[[#This Row],[Čas7]]-Tabulka9[[#This Row],[Čas5]])&lt;0,0,Tabulka9[[#This Row],[Čas7]]-Tabulka9[[#This Row],[Čas5]]),0)</f>
        <v>0</v>
      </c>
      <c r="AW24" s="6">
        <f>IFERROR(IF((Tabulka9[[#This Row],[Čas11]]-Tabulka9[[#This Row],[Čas9]])&lt;0,0,Tabulka9[[#This Row],[Čas11]]-Tabulka9[[#This Row],[Čas9]]),0)</f>
        <v>0</v>
      </c>
      <c r="AY24" s="6">
        <f>IFERROR(Tabulka4[[#This Row],[Pracovní doba - hrubá]]-Tabulka4[[#This Row],[Přestávka]],0)</f>
        <v>0</v>
      </c>
      <c r="BA24" s="6">
        <f>IFERROR(Tabulka10[[#This Row],[Pracovní doba minus přestávka]]-Tabulka4[[#This Row],[Přerušení]],0)</f>
        <v>0</v>
      </c>
      <c r="BB24" s="18">
        <f>HOUR(Tabulka11[[#This Row],[Pracovní doba - čistá]])</f>
        <v>0</v>
      </c>
      <c r="BC24" s="18">
        <f>MINUTE(Tabulka11[[#This Row],[Pracovní doba - čistá]])</f>
        <v>0</v>
      </c>
      <c r="BE24" s="15">
        <f t="shared" si="8"/>
        <v>45215</v>
      </c>
      <c r="BF24" s="15">
        <f>IFERROR(VLOOKUP(Tabulka16[[#This Row],[Svátky]],Tabulka15[Svátky],1,FALSE),0)</f>
        <v>0</v>
      </c>
      <c r="BG24" s="15" t="str">
        <f>IF(Tabulka16[[#This Row],[Vyhledáno v číselníku?]],"Svátek","Všední den")</f>
        <v>Všední den</v>
      </c>
      <c r="BI24" s="109">
        <f>Tabulka11[[#This Row],[Pracovní doba - čistá]]</f>
        <v>0</v>
      </c>
      <c r="BJ24" s="109" t="str">
        <f>IF(Tabulka17[[#This Row],[1 – Ne A]]&gt;Tabulka13[[#This Row],[K odpracování čas]],"OK",Číselník!H$2)</f>
        <v>Doba strávená prací je přesně shodná nebo menší než pracovní doba</v>
      </c>
      <c r="BK24" t="s">
        <v>54</v>
      </c>
      <c r="BL24" s="109">
        <f>Tabulka17[[#This Row],[1 – Ne A]]</f>
        <v>0</v>
      </c>
      <c r="BM24" s="109" t="str">
        <f>IF(Tabulka17[[#This Row],[3 – Dovolená 1/2 dne A]]&gt;Tabulka13[[#This Row],[1/2 k odpracování ]],"OK",Číselník!H$2)</f>
        <v>Doba strávená prací je přesně shodná nebo menší než pracovní doba</v>
      </c>
      <c r="BN24" t="s">
        <v>54</v>
      </c>
      <c r="BO24" t="s">
        <v>54</v>
      </c>
      <c r="BP24" t="s">
        <v>54</v>
      </c>
      <c r="BQ24" t="s">
        <v>54</v>
      </c>
      <c r="BR24" t="s">
        <v>54</v>
      </c>
      <c r="BS24" t="s">
        <v>54</v>
      </c>
      <c r="BT24" t="s">
        <v>54</v>
      </c>
      <c r="BU24" t="s">
        <v>54</v>
      </c>
      <c r="BW24">
        <v>24</v>
      </c>
      <c r="BX24">
        <f t="shared" si="14"/>
        <v>0</v>
      </c>
      <c r="BY24" t="e">
        <f>VLOOKUP(BX24,Tabulka18[],2,FALSE)</f>
        <v>#N/A</v>
      </c>
      <c r="BZ24" t="e">
        <f t="shared" si="15"/>
        <v>#N/A</v>
      </c>
      <c r="CA24" s="115" t="str">
        <f t="shared" ca="1" si="16"/>
        <v>Řádek není vyplněn</v>
      </c>
      <c r="CC24" s="140">
        <f t="shared" si="17"/>
        <v>8</v>
      </c>
      <c r="CD24" s="141">
        <f t="shared" si="18"/>
        <v>15</v>
      </c>
      <c r="CE24" s="145">
        <f t="shared" si="19"/>
        <v>8</v>
      </c>
      <c r="CF24" s="148">
        <f t="shared" si="20"/>
        <v>15</v>
      </c>
    </row>
    <row r="25" spans="1:84" ht="11.45" customHeight="1" x14ac:dyDescent="0.2">
      <c r="A25" s="15">
        <f t="shared" si="0"/>
        <v>45216</v>
      </c>
      <c r="B25" t="str">
        <f t="shared" si="9"/>
        <v>út</v>
      </c>
      <c r="C25" s="11">
        <v>17</v>
      </c>
      <c r="D25" s="28"/>
      <c r="E25" s="46"/>
      <c r="F25" s="59"/>
      <c r="G25" s="69"/>
      <c r="H25" s="61"/>
      <c r="I25" s="73"/>
      <c r="J25" s="60"/>
      <c r="K25" s="77"/>
      <c r="L25" s="61"/>
      <c r="M25" s="85"/>
      <c r="N25" s="119">
        <f>VLOOKUP(B25,Tabulka5[],2,FALSE)</f>
        <v>8</v>
      </c>
      <c r="O25" s="120">
        <f>VLOOKUP(B25,Tabulka5[],3,FALSE)</f>
        <v>15</v>
      </c>
      <c r="P25" s="123">
        <f t="shared" si="10"/>
        <v>8</v>
      </c>
      <c r="Q25" s="128">
        <f t="shared" si="11"/>
        <v>15</v>
      </c>
      <c r="R25" s="97"/>
      <c r="S25" s="81"/>
      <c r="T25" s="61"/>
      <c r="U25" s="73"/>
      <c r="V25" s="33"/>
      <c r="W25" s="33"/>
      <c r="Y25" t="str">
        <f t="shared" si="1"/>
        <v>8:15</v>
      </c>
      <c r="Z25" s="6">
        <f>TIMEVALUE(Tabulka13[[#This Row],[K odpracování]])</f>
        <v>0.34375</v>
      </c>
      <c r="AA25" s="6">
        <f>Tabulka13[[#This Row],[K odpracování čas]]/2</f>
        <v>0.171875</v>
      </c>
      <c r="AB25" t="str">
        <f t="shared" si="2"/>
        <v>8:15</v>
      </c>
      <c r="AC25" s="6">
        <f>TIMEVALUE(Tabulka13[[#This Row],[Vykázáno]])</f>
        <v>0.34375</v>
      </c>
      <c r="AD25" t="str">
        <f>IF(Tabulka13[[#This Row],[Vykázáno čas]]&lt;Tabulka13[[#This Row],[K odpracování čas]],"Chyba","OK")</f>
        <v>OK</v>
      </c>
      <c r="AE25" s="18" t="str">
        <f>IF(Tabulka4[[#This Row],[Přestávka]]&lt;Tabulka14[Přestávka],"Chyba","OK")</f>
        <v>Chyba</v>
      </c>
      <c r="AH25" t="str">
        <f t="shared" si="12"/>
        <v>:</v>
      </c>
      <c r="AI25" s="6">
        <f t="shared" si="13"/>
        <v>0</v>
      </c>
      <c r="AJ25" t="str">
        <f t="shared" si="3"/>
        <v>:</v>
      </c>
      <c r="AK25" s="6">
        <f>IFERROR(TIMEVALUE(Tabulka9[[#This Row],[Text2]]),0)</f>
        <v>0</v>
      </c>
      <c r="AL25" t="str">
        <f t="shared" si="4"/>
        <v>:</v>
      </c>
      <c r="AM25" s="6">
        <f>IFERROR(TIMEVALUE(Tabulka9[[#This Row],[Text4]]),0)</f>
        <v>0</v>
      </c>
      <c r="AN25" t="str">
        <f t="shared" si="5"/>
        <v>:</v>
      </c>
      <c r="AO25" s="6">
        <f>IFERROR(TIMEVALUE(Tabulka9[[#This Row],[Text6]]),0)</f>
        <v>0</v>
      </c>
      <c r="AP25" t="str">
        <f t="shared" si="6"/>
        <v>:</v>
      </c>
      <c r="AQ25" s="6">
        <f>IFERROR(TIMEVALUE(Tabulka9[[#This Row],[Text8]]),0)</f>
        <v>0</v>
      </c>
      <c r="AR25" t="str">
        <f t="shared" si="7"/>
        <v>:</v>
      </c>
      <c r="AS25" s="6">
        <f>IFERROR(TIMEVALUE(Tabulka9[[#This Row],[Text10]]),0)</f>
        <v>0</v>
      </c>
      <c r="AU25" s="6">
        <f>IFERROR(IF((Tabulka9[[#This Row],[Čas3]]-Tabulka9[[#This Row],[Čas]])&lt;0,0,Tabulka9[[#This Row],[Čas3]]-Tabulka9[[#This Row],[Čas]]),0)</f>
        <v>0</v>
      </c>
      <c r="AV25" s="6">
        <f>IFERROR(IF((Tabulka9[[#This Row],[Čas7]]-Tabulka9[[#This Row],[Čas5]])&lt;0,0,Tabulka9[[#This Row],[Čas7]]-Tabulka9[[#This Row],[Čas5]]),0)</f>
        <v>0</v>
      </c>
      <c r="AW25" s="6">
        <f>IFERROR(IF((Tabulka9[[#This Row],[Čas11]]-Tabulka9[[#This Row],[Čas9]])&lt;0,0,Tabulka9[[#This Row],[Čas11]]-Tabulka9[[#This Row],[Čas9]]),0)</f>
        <v>0</v>
      </c>
      <c r="AY25" s="6">
        <f>IFERROR(Tabulka4[[#This Row],[Pracovní doba - hrubá]]-Tabulka4[[#This Row],[Přestávka]],0)</f>
        <v>0</v>
      </c>
      <c r="BA25" s="6">
        <f>IFERROR(Tabulka10[[#This Row],[Pracovní doba minus přestávka]]-Tabulka4[[#This Row],[Přerušení]],0)</f>
        <v>0</v>
      </c>
      <c r="BB25" s="18">
        <f>HOUR(Tabulka11[[#This Row],[Pracovní doba - čistá]])</f>
        <v>0</v>
      </c>
      <c r="BC25" s="18">
        <f>MINUTE(Tabulka11[[#This Row],[Pracovní doba - čistá]])</f>
        <v>0</v>
      </c>
      <c r="BE25" s="15">
        <f t="shared" si="8"/>
        <v>45216</v>
      </c>
      <c r="BF25" s="15">
        <f>IFERROR(VLOOKUP(Tabulka16[[#This Row],[Svátky]],Tabulka15[Svátky],1,FALSE),0)</f>
        <v>0</v>
      </c>
      <c r="BG25" s="15" t="str">
        <f>IF(Tabulka16[[#This Row],[Vyhledáno v číselníku?]],"Svátek","Všední den")</f>
        <v>Všední den</v>
      </c>
      <c r="BI25" s="109">
        <f>Tabulka11[[#This Row],[Pracovní doba - čistá]]</f>
        <v>0</v>
      </c>
      <c r="BJ25" s="109" t="str">
        <f>IF(Tabulka17[[#This Row],[1 – Ne A]]&gt;Tabulka13[[#This Row],[K odpracování čas]],"OK",Číselník!H$2)</f>
        <v>Doba strávená prací je přesně shodná nebo menší než pracovní doba</v>
      </c>
      <c r="BK25" t="s">
        <v>54</v>
      </c>
      <c r="BL25" s="109">
        <f>Tabulka17[[#This Row],[1 – Ne A]]</f>
        <v>0</v>
      </c>
      <c r="BM25" s="109" t="str">
        <f>IF(Tabulka17[[#This Row],[3 – Dovolená 1/2 dne A]]&gt;Tabulka13[[#This Row],[1/2 k odpracování ]],"OK",Číselník!H$2)</f>
        <v>Doba strávená prací je přesně shodná nebo menší než pracovní doba</v>
      </c>
      <c r="BN25" t="s">
        <v>54</v>
      </c>
      <c r="BO25" t="s">
        <v>54</v>
      </c>
      <c r="BP25" t="s">
        <v>54</v>
      </c>
      <c r="BQ25" t="s">
        <v>54</v>
      </c>
      <c r="BR25" t="s">
        <v>54</v>
      </c>
      <c r="BS25" t="s">
        <v>54</v>
      </c>
      <c r="BT25" t="s">
        <v>54</v>
      </c>
      <c r="BU25" t="s">
        <v>54</v>
      </c>
      <c r="BW25">
        <v>25</v>
      </c>
      <c r="BX25">
        <f t="shared" si="14"/>
        <v>0</v>
      </c>
      <c r="BY25" t="e">
        <f>VLOOKUP(BX25,Tabulka18[],2,FALSE)</f>
        <v>#N/A</v>
      </c>
      <c r="BZ25" t="e">
        <f t="shared" si="15"/>
        <v>#N/A</v>
      </c>
      <c r="CA25" s="115" t="str">
        <f t="shared" ca="1" si="16"/>
        <v>Řádek není vyplněn</v>
      </c>
      <c r="CC25" s="140">
        <f t="shared" si="17"/>
        <v>8</v>
      </c>
      <c r="CD25" s="141">
        <f t="shared" si="18"/>
        <v>15</v>
      </c>
      <c r="CE25" s="145">
        <f t="shared" si="19"/>
        <v>8</v>
      </c>
      <c r="CF25" s="148">
        <f t="shared" si="20"/>
        <v>15</v>
      </c>
    </row>
    <row r="26" spans="1:84" ht="11.45" customHeight="1" x14ac:dyDescent="0.2">
      <c r="A26" s="15">
        <f t="shared" si="0"/>
        <v>45217</v>
      </c>
      <c r="B26" t="str">
        <f t="shared" si="9"/>
        <v>st</v>
      </c>
      <c r="C26" s="12">
        <v>18</v>
      </c>
      <c r="D26" s="29"/>
      <c r="E26" s="46"/>
      <c r="F26" s="59"/>
      <c r="G26" s="69"/>
      <c r="H26" s="61"/>
      <c r="I26" s="73"/>
      <c r="J26" s="60"/>
      <c r="K26" s="77"/>
      <c r="L26" s="61"/>
      <c r="M26" s="85"/>
      <c r="N26" s="119">
        <f>VLOOKUP(B26,Tabulka5[],2,FALSE)</f>
        <v>8</v>
      </c>
      <c r="O26" s="120">
        <f>VLOOKUP(B26,Tabulka5[],3,FALSE)</f>
        <v>15</v>
      </c>
      <c r="P26" s="123">
        <f t="shared" si="10"/>
        <v>8</v>
      </c>
      <c r="Q26" s="128">
        <f t="shared" si="11"/>
        <v>15</v>
      </c>
      <c r="R26" s="97"/>
      <c r="S26" s="81"/>
      <c r="T26" s="61"/>
      <c r="U26" s="73"/>
      <c r="V26" s="33"/>
      <c r="W26" s="33"/>
      <c r="Y26" t="str">
        <f t="shared" si="1"/>
        <v>8:15</v>
      </c>
      <c r="Z26" s="6">
        <f>TIMEVALUE(Tabulka13[[#This Row],[K odpracování]])</f>
        <v>0.34375</v>
      </c>
      <c r="AA26" s="6">
        <f>Tabulka13[[#This Row],[K odpracování čas]]/2</f>
        <v>0.171875</v>
      </c>
      <c r="AB26" t="str">
        <f t="shared" si="2"/>
        <v>8:15</v>
      </c>
      <c r="AC26" s="6">
        <f>TIMEVALUE(Tabulka13[[#This Row],[Vykázáno]])</f>
        <v>0.34375</v>
      </c>
      <c r="AD26" t="str">
        <f>IF(Tabulka13[[#This Row],[Vykázáno čas]]&lt;Tabulka13[[#This Row],[K odpracování čas]],"Chyba","OK")</f>
        <v>OK</v>
      </c>
      <c r="AE26" s="18" t="str">
        <f>IF(Tabulka4[[#This Row],[Přestávka]]&lt;Tabulka14[Přestávka],"Chyba","OK")</f>
        <v>Chyba</v>
      </c>
      <c r="AH26" t="str">
        <f t="shared" si="12"/>
        <v>:</v>
      </c>
      <c r="AI26" s="6">
        <f t="shared" si="13"/>
        <v>0</v>
      </c>
      <c r="AJ26" t="str">
        <f t="shared" si="3"/>
        <v>:</v>
      </c>
      <c r="AK26" s="6">
        <f>IFERROR(TIMEVALUE(Tabulka9[[#This Row],[Text2]]),0)</f>
        <v>0</v>
      </c>
      <c r="AL26" t="str">
        <f t="shared" si="4"/>
        <v>:</v>
      </c>
      <c r="AM26" s="6">
        <f>IFERROR(TIMEVALUE(Tabulka9[[#This Row],[Text4]]),0)</f>
        <v>0</v>
      </c>
      <c r="AN26" t="str">
        <f t="shared" si="5"/>
        <v>:</v>
      </c>
      <c r="AO26" s="6">
        <f>IFERROR(TIMEVALUE(Tabulka9[[#This Row],[Text6]]),0)</f>
        <v>0</v>
      </c>
      <c r="AP26" t="str">
        <f t="shared" si="6"/>
        <v>:</v>
      </c>
      <c r="AQ26" s="6">
        <f>IFERROR(TIMEVALUE(Tabulka9[[#This Row],[Text8]]),0)</f>
        <v>0</v>
      </c>
      <c r="AR26" t="str">
        <f t="shared" si="7"/>
        <v>:</v>
      </c>
      <c r="AS26" s="6">
        <f>IFERROR(TIMEVALUE(Tabulka9[[#This Row],[Text10]]),0)</f>
        <v>0</v>
      </c>
      <c r="AU26" s="6">
        <f>IFERROR(IF((Tabulka9[[#This Row],[Čas3]]-Tabulka9[[#This Row],[Čas]])&lt;0,0,Tabulka9[[#This Row],[Čas3]]-Tabulka9[[#This Row],[Čas]]),0)</f>
        <v>0</v>
      </c>
      <c r="AV26" s="6">
        <f>IFERROR(IF((Tabulka9[[#This Row],[Čas7]]-Tabulka9[[#This Row],[Čas5]])&lt;0,0,Tabulka9[[#This Row],[Čas7]]-Tabulka9[[#This Row],[Čas5]]),0)</f>
        <v>0</v>
      </c>
      <c r="AW26" s="6">
        <f>IFERROR(IF((Tabulka9[[#This Row],[Čas11]]-Tabulka9[[#This Row],[Čas9]])&lt;0,0,Tabulka9[[#This Row],[Čas11]]-Tabulka9[[#This Row],[Čas9]]),0)</f>
        <v>0</v>
      </c>
      <c r="AY26" s="6">
        <f>IFERROR(Tabulka4[[#This Row],[Pracovní doba - hrubá]]-Tabulka4[[#This Row],[Přestávka]],0)</f>
        <v>0</v>
      </c>
      <c r="BA26" s="6">
        <f>IFERROR(Tabulka10[[#This Row],[Pracovní doba minus přestávka]]-Tabulka4[[#This Row],[Přerušení]],0)</f>
        <v>0</v>
      </c>
      <c r="BB26" s="18">
        <f>HOUR(Tabulka11[[#This Row],[Pracovní doba - čistá]])</f>
        <v>0</v>
      </c>
      <c r="BC26" s="18">
        <f>MINUTE(Tabulka11[[#This Row],[Pracovní doba - čistá]])</f>
        <v>0</v>
      </c>
      <c r="BE26" s="15">
        <f t="shared" si="8"/>
        <v>45217</v>
      </c>
      <c r="BF26" s="15">
        <f>IFERROR(VLOOKUP(Tabulka16[[#This Row],[Svátky]],Tabulka15[Svátky],1,FALSE),0)</f>
        <v>0</v>
      </c>
      <c r="BG26" s="15" t="str">
        <f>IF(Tabulka16[[#This Row],[Vyhledáno v číselníku?]],"Svátek","Všední den")</f>
        <v>Všední den</v>
      </c>
      <c r="BI26" s="109">
        <f>Tabulka11[[#This Row],[Pracovní doba - čistá]]</f>
        <v>0</v>
      </c>
      <c r="BJ26" s="109" t="str">
        <f>IF(Tabulka17[[#This Row],[1 – Ne A]]&gt;Tabulka13[[#This Row],[K odpracování čas]],"OK",Číselník!H$2)</f>
        <v>Doba strávená prací je přesně shodná nebo menší než pracovní doba</v>
      </c>
      <c r="BK26" t="s">
        <v>54</v>
      </c>
      <c r="BL26" s="109">
        <f>Tabulka17[[#This Row],[1 – Ne A]]</f>
        <v>0</v>
      </c>
      <c r="BM26" s="109" t="str">
        <f>IF(Tabulka17[[#This Row],[3 – Dovolená 1/2 dne A]]&gt;Tabulka13[[#This Row],[1/2 k odpracování ]],"OK",Číselník!H$2)</f>
        <v>Doba strávená prací je přesně shodná nebo menší než pracovní doba</v>
      </c>
      <c r="BN26" t="s">
        <v>54</v>
      </c>
      <c r="BO26" t="s">
        <v>54</v>
      </c>
      <c r="BP26" t="s">
        <v>54</v>
      </c>
      <c r="BQ26" t="s">
        <v>54</v>
      </c>
      <c r="BR26" t="s">
        <v>54</v>
      </c>
      <c r="BS26" t="s">
        <v>54</v>
      </c>
      <c r="BT26" t="s">
        <v>54</v>
      </c>
      <c r="BU26" t="s">
        <v>54</v>
      </c>
      <c r="BW26">
        <v>26</v>
      </c>
      <c r="BX26">
        <f t="shared" si="14"/>
        <v>0</v>
      </c>
      <c r="BY26" t="e">
        <f>VLOOKUP(BX26,Tabulka18[],2,FALSE)</f>
        <v>#N/A</v>
      </c>
      <c r="BZ26" t="e">
        <f t="shared" si="15"/>
        <v>#N/A</v>
      </c>
      <c r="CA26" s="115" t="str">
        <f t="shared" ca="1" si="16"/>
        <v>Řádek není vyplněn</v>
      </c>
      <c r="CC26" s="140">
        <f t="shared" si="17"/>
        <v>8</v>
      </c>
      <c r="CD26" s="141">
        <f t="shared" si="18"/>
        <v>15</v>
      </c>
      <c r="CE26" s="145">
        <f t="shared" si="19"/>
        <v>8</v>
      </c>
      <c r="CF26" s="148">
        <f t="shared" si="20"/>
        <v>15</v>
      </c>
    </row>
    <row r="27" spans="1:84" ht="11.45" customHeight="1" x14ac:dyDescent="0.2">
      <c r="A27" s="15">
        <f t="shared" si="0"/>
        <v>45218</v>
      </c>
      <c r="B27" t="str">
        <f t="shared" si="9"/>
        <v>čt</v>
      </c>
      <c r="C27" s="11">
        <v>19</v>
      </c>
      <c r="D27" s="28"/>
      <c r="E27" s="46"/>
      <c r="F27" s="59"/>
      <c r="G27" s="69"/>
      <c r="H27" s="61"/>
      <c r="I27" s="73"/>
      <c r="J27" s="60"/>
      <c r="K27" s="77"/>
      <c r="L27" s="61"/>
      <c r="M27" s="85"/>
      <c r="N27" s="119">
        <f>VLOOKUP(B27,Tabulka5[],2,FALSE)</f>
        <v>8</v>
      </c>
      <c r="O27" s="120">
        <f>VLOOKUP(B27,Tabulka5[],3,FALSE)</f>
        <v>15</v>
      </c>
      <c r="P27" s="123">
        <f t="shared" si="10"/>
        <v>8</v>
      </c>
      <c r="Q27" s="128">
        <f t="shared" si="11"/>
        <v>15</v>
      </c>
      <c r="R27" s="97"/>
      <c r="S27" s="81"/>
      <c r="T27" s="61"/>
      <c r="U27" s="73"/>
      <c r="V27" s="33"/>
      <c r="W27" s="33"/>
      <c r="Y27" t="str">
        <f t="shared" si="1"/>
        <v>8:15</v>
      </c>
      <c r="Z27" s="6">
        <f>TIMEVALUE(Tabulka13[[#This Row],[K odpracování]])</f>
        <v>0.34375</v>
      </c>
      <c r="AA27" s="6">
        <f>Tabulka13[[#This Row],[K odpracování čas]]/2</f>
        <v>0.171875</v>
      </c>
      <c r="AB27" t="str">
        <f t="shared" si="2"/>
        <v>8:15</v>
      </c>
      <c r="AC27" s="6">
        <f>TIMEVALUE(Tabulka13[[#This Row],[Vykázáno]])</f>
        <v>0.34375</v>
      </c>
      <c r="AD27" t="str">
        <f>IF(Tabulka13[[#This Row],[Vykázáno čas]]&lt;Tabulka13[[#This Row],[K odpracování čas]],"Chyba","OK")</f>
        <v>OK</v>
      </c>
      <c r="AE27" s="18" t="str">
        <f>IF(Tabulka4[[#This Row],[Přestávka]]&lt;Tabulka14[Přestávka],"Chyba","OK")</f>
        <v>Chyba</v>
      </c>
      <c r="AH27" t="str">
        <f t="shared" si="12"/>
        <v>:</v>
      </c>
      <c r="AI27" s="6">
        <f t="shared" si="13"/>
        <v>0</v>
      </c>
      <c r="AJ27" t="str">
        <f t="shared" si="3"/>
        <v>:</v>
      </c>
      <c r="AK27" s="6">
        <f>IFERROR(TIMEVALUE(Tabulka9[[#This Row],[Text2]]),0)</f>
        <v>0</v>
      </c>
      <c r="AL27" t="str">
        <f t="shared" si="4"/>
        <v>:</v>
      </c>
      <c r="AM27" s="6">
        <f>IFERROR(TIMEVALUE(Tabulka9[[#This Row],[Text4]]),0)</f>
        <v>0</v>
      </c>
      <c r="AN27" t="str">
        <f t="shared" si="5"/>
        <v>:</v>
      </c>
      <c r="AO27" s="6">
        <f>IFERROR(TIMEVALUE(Tabulka9[[#This Row],[Text6]]),0)</f>
        <v>0</v>
      </c>
      <c r="AP27" t="str">
        <f t="shared" si="6"/>
        <v>:</v>
      </c>
      <c r="AQ27" s="6">
        <f>IFERROR(TIMEVALUE(Tabulka9[[#This Row],[Text8]]),0)</f>
        <v>0</v>
      </c>
      <c r="AR27" t="str">
        <f t="shared" si="7"/>
        <v>:</v>
      </c>
      <c r="AS27" s="6">
        <f>IFERROR(TIMEVALUE(Tabulka9[[#This Row],[Text10]]),0)</f>
        <v>0</v>
      </c>
      <c r="AU27" s="6">
        <f>IFERROR(IF((Tabulka9[[#This Row],[Čas3]]-Tabulka9[[#This Row],[Čas]])&lt;0,0,Tabulka9[[#This Row],[Čas3]]-Tabulka9[[#This Row],[Čas]]),0)</f>
        <v>0</v>
      </c>
      <c r="AV27" s="6">
        <f>IFERROR(IF((Tabulka9[[#This Row],[Čas7]]-Tabulka9[[#This Row],[Čas5]])&lt;0,0,Tabulka9[[#This Row],[Čas7]]-Tabulka9[[#This Row],[Čas5]]),0)</f>
        <v>0</v>
      </c>
      <c r="AW27" s="6">
        <f>IFERROR(IF((Tabulka9[[#This Row],[Čas11]]-Tabulka9[[#This Row],[Čas9]])&lt;0,0,Tabulka9[[#This Row],[Čas11]]-Tabulka9[[#This Row],[Čas9]]),0)</f>
        <v>0</v>
      </c>
      <c r="AY27" s="6">
        <f>IFERROR(Tabulka4[[#This Row],[Pracovní doba - hrubá]]-Tabulka4[[#This Row],[Přestávka]],0)</f>
        <v>0</v>
      </c>
      <c r="BA27" s="6">
        <f>IFERROR(Tabulka10[[#This Row],[Pracovní doba minus přestávka]]-Tabulka4[[#This Row],[Přerušení]],0)</f>
        <v>0</v>
      </c>
      <c r="BB27" s="18">
        <f>HOUR(Tabulka11[[#This Row],[Pracovní doba - čistá]])</f>
        <v>0</v>
      </c>
      <c r="BC27" s="18">
        <f>MINUTE(Tabulka11[[#This Row],[Pracovní doba - čistá]])</f>
        <v>0</v>
      </c>
      <c r="BE27" s="15">
        <f t="shared" si="8"/>
        <v>45218</v>
      </c>
      <c r="BF27" s="15">
        <f>IFERROR(VLOOKUP(Tabulka16[[#This Row],[Svátky]],Tabulka15[Svátky],1,FALSE),0)</f>
        <v>0</v>
      </c>
      <c r="BG27" s="15" t="str">
        <f>IF(Tabulka16[[#This Row],[Vyhledáno v číselníku?]],"Svátek","Všední den")</f>
        <v>Všední den</v>
      </c>
      <c r="BI27" s="109">
        <f>Tabulka11[[#This Row],[Pracovní doba - čistá]]</f>
        <v>0</v>
      </c>
      <c r="BJ27" s="109" t="str">
        <f>IF(Tabulka17[[#This Row],[1 – Ne A]]&gt;Tabulka13[[#This Row],[K odpracování čas]],"OK",Číselník!H$2)</f>
        <v>Doba strávená prací je přesně shodná nebo menší než pracovní doba</v>
      </c>
      <c r="BK27" t="s">
        <v>54</v>
      </c>
      <c r="BL27" s="109">
        <f>Tabulka17[[#This Row],[1 – Ne A]]</f>
        <v>0</v>
      </c>
      <c r="BM27" s="109" t="str">
        <f>IF(Tabulka17[[#This Row],[3 – Dovolená 1/2 dne A]]&gt;Tabulka13[[#This Row],[1/2 k odpracování ]],"OK",Číselník!H$2)</f>
        <v>Doba strávená prací je přesně shodná nebo menší než pracovní doba</v>
      </c>
      <c r="BN27" t="s">
        <v>54</v>
      </c>
      <c r="BO27" t="s">
        <v>54</v>
      </c>
      <c r="BP27" t="s">
        <v>54</v>
      </c>
      <c r="BQ27" t="s">
        <v>54</v>
      </c>
      <c r="BR27" t="s">
        <v>54</v>
      </c>
      <c r="BS27" t="s">
        <v>54</v>
      </c>
      <c r="BT27" t="s">
        <v>54</v>
      </c>
      <c r="BU27" t="s">
        <v>54</v>
      </c>
      <c r="BW27">
        <v>27</v>
      </c>
      <c r="BX27">
        <f t="shared" si="14"/>
        <v>0</v>
      </c>
      <c r="BY27" t="e">
        <f>VLOOKUP(BX27,Tabulka18[],2,FALSE)</f>
        <v>#N/A</v>
      </c>
      <c r="BZ27" t="e">
        <f t="shared" si="15"/>
        <v>#N/A</v>
      </c>
      <c r="CA27" s="115" t="str">
        <f t="shared" ca="1" si="16"/>
        <v>Řádek není vyplněn</v>
      </c>
      <c r="CC27" s="140">
        <f t="shared" si="17"/>
        <v>8</v>
      </c>
      <c r="CD27" s="141">
        <f t="shared" si="18"/>
        <v>15</v>
      </c>
      <c r="CE27" s="145">
        <f t="shared" si="19"/>
        <v>8</v>
      </c>
      <c r="CF27" s="148">
        <f t="shared" si="20"/>
        <v>15</v>
      </c>
    </row>
    <row r="28" spans="1:84" ht="11.45" customHeight="1" x14ac:dyDescent="0.2">
      <c r="A28" s="15">
        <f t="shared" si="0"/>
        <v>45219</v>
      </c>
      <c r="B28" t="str">
        <f t="shared" si="9"/>
        <v>pá</v>
      </c>
      <c r="C28" s="12">
        <v>20</v>
      </c>
      <c r="D28" s="29"/>
      <c r="E28" s="46"/>
      <c r="F28" s="59"/>
      <c r="G28" s="69"/>
      <c r="H28" s="61"/>
      <c r="I28" s="73"/>
      <c r="J28" s="60"/>
      <c r="K28" s="77"/>
      <c r="L28" s="61"/>
      <c r="M28" s="85"/>
      <c r="N28" s="119">
        <f>VLOOKUP(B28,Tabulka5[],2,FALSE)</f>
        <v>7</v>
      </c>
      <c r="O28" s="120">
        <f>VLOOKUP(B28,Tabulka5[],3,FALSE)</f>
        <v>0</v>
      </c>
      <c r="P28" s="123">
        <f t="shared" si="10"/>
        <v>7</v>
      </c>
      <c r="Q28" s="128">
        <f t="shared" si="11"/>
        <v>0</v>
      </c>
      <c r="R28" s="97"/>
      <c r="S28" s="81"/>
      <c r="T28" s="61"/>
      <c r="U28" s="73"/>
      <c r="V28" s="33"/>
      <c r="W28" s="33"/>
      <c r="Y28" t="str">
        <f t="shared" si="1"/>
        <v>7:0</v>
      </c>
      <c r="Z28" s="6">
        <f>TIMEVALUE(Tabulka13[[#This Row],[K odpracování]])</f>
        <v>0.29166666666666669</v>
      </c>
      <c r="AA28" s="6">
        <f>Tabulka13[[#This Row],[K odpracování čas]]/2</f>
        <v>0.14583333333333334</v>
      </c>
      <c r="AB28" t="str">
        <f t="shared" si="2"/>
        <v>7:0</v>
      </c>
      <c r="AC28" s="6">
        <f>TIMEVALUE(Tabulka13[[#This Row],[Vykázáno]])</f>
        <v>0.29166666666666669</v>
      </c>
      <c r="AD28" t="str">
        <f>IF(Tabulka13[[#This Row],[Vykázáno čas]]&lt;Tabulka13[[#This Row],[K odpracování čas]],"Chyba","OK")</f>
        <v>OK</v>
      </c>
      <c r="AE28" s="18" t="str">
        <f>IF(Tabulka4[[#This Row],[Přestávka]]&lt;Tabulka14[Přestávka],"Chyba","OK")</f>
        <v>Chyba</v>
      </c>
      <c r="AH28" t="str">
        <f t="shared" si="12"/>
        <v>:</v>
      </c>
      <c r="AI28" s="6">
        <f t="shared" si="13"/>
        <v>0</v>
      </c>
      <c r="AJ28" t="str">
        <f t="shared" si="3"/>
        <v>:</v>
      </c>
      <c r="AK28" s="6">
        <f>IFERROR(TIMEVALUE(Tabulka9[[#This Row],[Text2]]),0)</f>
        <v>0</v>
      </c>
      <c r="AL28" t="str">
        <f t="shared" si="4"/>
        <v>:</v>
      </c>
      <c r="AM28" s="6">
        <f>IFERROR(TIMEVALUE(Tabulka9[[#This Row],[Text4]]),0)</f>
        <v>0</v>
      </c>
      <c r="AN28" t="str">
        <f t="shared" si="5"/>
        <v>:</v>
      </c>
      <c r="AO28" s="6">
        <f>IFERROR(TIMEVALUE(Tabulka9[[#This Row],[Text6]]),0)</f>
        <v>0</v>
      </c>
      <c r="AP28" t="str">
        <f t="shared" si="6"/>
        <v>:</v>
      </c>
      <c r="AQ28" s="6">
        <f>IFERROR(TIMEVALUE(Tabulka9[[#This Row],[Text8]]),0)</f>
        <v>0</v>
      </c>
      <c r="AR28" t="str">
        <f t="shared" si="7"/>
        <v>:</v>
      </c>
      <c r="AS28" s="6">
        <f>IFERROR(TIMEVALUE(Tabulka9[[#This Row],[Text10]]),0)</f>
        <v>0</v>
      </c>
      <c r="AU28" s="6">
        <f>IFERROR(IF((Tabulka9[[#This Row],[Čas3]]-Tabulka9[[#This Row],[Čas]])&lt;0,0,Tabulka9[[#This Row],[Čas3]]-Tabulka9[[#This Row],[Čas]]),0)</f>
        <v>0</v>
      </c>
      <c r="AV28" s="6">
        <f>IFERROR(IF((Tabulka9[[#This Row],[Čas7]]-Tabulka9[[#This Row],[Čas5]])&lt;0,0,Tabulka9[[#This Row],[Čas7]]-Tabulka9[[#This Row],[Čas5]]),0)</f>
        <v>0</v>
      </c>
      <c r="AW28" s="6">
        <f>IFERROR(IF((Tabulka9[[#This Row],[Čas11]]-Tabulka9[[#This Row],[Čas9]])&lt;0,0,Tabulka9[[#This Row],[Čas11]]-Tabulka9[[#This Row],[Čas9]]),0)</f>
        <v>0</v>
      </c>
      <c r="AY28" s="6">
        <f>IFERROR(Tabulka4[[#This Row],[Pracovní doba - hrubá]]-Tabulka4[[#This Row],[Přestávka]],0)</f>
        <v>0</v>
      </c>
      <c r="BA28" s="6">
        <f>IFERROR(Tabulka10[[#This Row],[Pracovní doba minus přestávka]]-Tabulka4[[#This Row],[Přerušení]],0)</f>
        <v>0</v>
      </c>
      <c r="BB28" s="18">
        <f>HOUR(Tabulka11[[#This Row],[Pracovní doba - čistá]])</f>
        <v>0</v>
      </c>
      <c r="BC28" s="18">
        <f>MINUTE(Tabulka11[[#This Row],[Pracovní doba - čistá]])</f>
        <v>0</v>
      </c>
      <c r="BE28" s="15">
        <f t="shared" si="8"/>
        <v>45219</v>
      </c>
      <c r="BF28" s="15">
        <f>IFERROR(VLOOKUP(Tabulka16[[#This Row],[Svátky]],Tabulka15[Svátky],1,FALSE),0)</f>
        <v>0</v>
      </c>
      <c r="BG28" s="15" t="str">
        <f>IF(Tabulka16[[#This Row],[Vyhledáno v číselníku?]],"Svátek","Všední den")</f>
        <v>Všední den</v>
      </c>
      <c r="BI28" s="109">
        <f>Tabulka11[[#This Row],[Pracovní doba - čistá]]</f>
        <v>0</v>
      </c>
      <c r="BJ28" s="109" t="str">
        <f>IF(Tabulka17[[#This Row],[1 – Ne A]]&gt;Tabulka13[[#This Row],[K odpracování čas]],"OK",Číselník!H$2)</f>
        <v>Doba strávená prací je přesně shodná nebo menší než pracovní doba</v>
      </c>
      <c r="BK28" t="s">
        <v>54</v>
      </c>
      <c r="BL28" s="109">
        <f>Tabulka17[[#This Row],[1 – Ne A]]</f>
        <v>0</v>
      </c>
      <c r="BM28" s="109" t="str">
        <f>IF(Tabulka17[[#This Row],[3 – Dovolená 1/2 dne A]]&gt;Tabulka13[[#This Row],[1/2 k odpracování ]],"OK",Číselník!H$2)</f>
        <v>Doba strávená prací je přesně shodná nebo menší než pracovní doba</v>
      </c>
      <c r="BN28" t="s">
        <v>54</v>
      </c>
      <c r="BO28" t="s">
        <v>54</v>
      </c>
      <c r="BP28" t="s">
        <v>54</v>
      </c>
      <c r="BQ28" t="s">
        <v>54</v>
      </c>
      <c r="BR28" t="s">
        <v>54</v>
      </c>
      <c r="BS28" t="s">
        <v>54</v>
      </c>
      <c r="BT28" t="s">
        <v>54</v>
      </c>
      <c r="BU28" t="s">
        <v>54</v>
      </c>
      <c r="BW28">
        <v>28</v>
      </c>
      <c r="BX28">
        <f t="shared" si="14"/>
        <v>0</v>
      </c>
      <c r="BY28" t="e">
        <f>VLOOKUP(BX28,Tabulka18[],2,FALSE)</f>
        <v>#N/A</v>
      </c>
      <c r="BZ28" t="e">
        <f t="shared" si="15"/>
        <v>#N/A</v>
      </c>
      <c r="CA28" s="115" t="str">
        <f t="shared" ca="1" si="16"/>
        <v>Řádek není vyplněn</v>
      </c>
      <c r="CC28" s="140">
        <f t="shared" si="17"/>
        <v>7</v>
      </c>
      <c r="CD28" s="141">
        <f t="shared" si="18"/>
        <v>0</v>
      </c>
      <c r="CE28" s="145">
        <f t="shared" si="19"/>
        <v>7</v>
      </c>
      <c r="CF28" s="148">
        <f t="shared" si="20"/>
        <v>0</v>
      </c>
    </row>
    <row r="29" spans="1:84" ht="11.45" customHeight="1" x14ac:dyDescent="0.2">
      <c r="A29" s="15">
        <f t="shared" si="0"/>
        <v>45220</v>
      </c>
      <c r="B29" t="str">
        <f t="shared" si="9"/>
        <v>so</v>
      </c>
      <c r="C29" s="11">
        <v>21</v>
      </c>
      <c r="D29" s="28"/>
      <c r="E29" s="46"/>
      <c r="F29" s="59"/>
      <c r="G29" s="69"/>
      <c r="H29" s="61"/>
      <c r="I29" s="73"/>
      <c r="J29" s="60"/>
      <c r="K29" s="77"/>
      <c r="L29" s="61"/>
      <c r="M29" s="85"/>
      <c r="N29" s="119">
        <f>VLOOKUP(B29,Tabulka5[],2,FALSE)</f>
        <v>0</v>
      </c>
      <c r="O29" s="120">
        <f>VLOOKUP(B29,Tabulka5[],3,FALSE)</f>
        <v>0</v>
      </c>
      <c r="P29" s="123">
        <f t="shared" si="10"/>
        <v>0</v>
      </c>
      <c r="Q29" s="128">
        <f t="shared" si="11"/>
        <v>0</v>
      </c>
      <c r="R29" s="97"/>
      <c r="S29" s="81"/>
      <c r="T29" s="61"/>
      <c r="U29" s="73"/>
      <c r="V29" s="33"/>
      <c r="W29" s="33"/>
      <c r="Y29" t="str">
        <f t="shared" si="1"/>
        <v>0:0</v>
      </c>
      <c r="Z29" s="6">
        <f>TIMEVALUE(Tabulka13[[#This Row],[K odpracování]])</f>
        <v>0</v>
      </c>
      <c r="AA29" s="6">
        <f>Tabulka13[[#This Row],[K odpracování čas]]/2</f>
        <v>0</v>
      </c>
      <c r="AB29" t="str">
        <f t="shared" si="2"/>
        <v>0:0</v>
      </c>
      <c r="AC29" s="6">
        <f>TIMEVALUE(Tabulka13[[#This Row],[Vykázáno]])</f>
        <v>0</v>
      </c>
      <c r="AD29" t="str">
        <f>IF(Tabulka13[[#This Row],[Vykázáno čas]]&lt;Tabulka13[[#This Row],[K odpracování čas]],"Chyba","OK")</f>
        <v>OK</v>
      </c>
      <c r="AE29" s="18" t="str">
        <f>IF(Tabulka4[[#This Row],[Přestávka]]&lt;Tabulka14[Přestávka],"Chyba","OK")</f>
        <v>Chyba</v>
      </c>
      <c r="AH29" t="str">
        <f t="shared" si="12"/>
        <v>:</v>
      </c>
      <c r="AI29" s="6">
        <f t="shared" si="13"/>
        <v>0</v>
      </c>
      <c r="AJ29" t="str">
        <f t="shared" si="3"/>
        <v>:</v>
      </c>
      <c r="AK29" s="6">
        <f>IFERROR(TIMEVALUE(Tabulka9[[#This Row],[Text2]]),0)</f>
        <v>0</v>
      </c>
      <c r="AL29" t="str">
        <f t="shared" si="4"/>
        <v>:</v>
      </c>
      <c r="AM29" s="6">
        <f>IFERROR(TIMEVALUE(Tabulka9[[#This Row],[Text4]]),0)</f>
        <v>0</v>
      </c>
      <c r="AN29" t="str">
        <f t="shared" si="5"/>
        <v>:</v>
      </c>
      <c r="AO29" s="6">
        <f>IFERROR(TIMEVALUE(Tabulka9[[#This Row],[Text6]]),0)</f>
        <v>0</v>
      </c>
      <c r="AP29" t="str">
        <f t="shared" si="6"/>
        <v>:</v>
      </c>
      <c r="AQ29" s="6">
        <f>IFERROR(TIMEVALUE(Tabulka9[[#This Row],[Text8]]),0)</f>
        <v>0</v>
      </c>
      <c r="AR29" t="str">
        <f t="shared" si="7"/>
        <v>:</v>
      </c>
      <c r="AS29" s="6">
        <f>IFERROR(TIMEVALUE(Tabulka9[[#This Row],[Text10]]),0)</f>
        <v>0</v>
      </c>
      <c r="AU29" s="6">
        <f>IFERROR(IF((Tabulka9[[#This Row],[Čas3]]-Tabulka9[[#This Row],[Čas]])&lt;0,0,Tabulka9[[#This Row],[Čas3]]-Tabulka9[[#This Row],[Čas]]),0)</f>
        <v>0</v>
      </c>
      <c r="AV29" s="6">
        <f>IFERROR(IF((Tabulka9[[#This Row],[Čas7]]-Tabulka9[[#This Row],[Čas5]])&lt;0,0,Tabulka9[[#This Row],[Čas7]]-Tabulka9[[#This Row],[Čas5]]),0)</f>
        <v>0</v>
      </c>
      <c r="AW29" s="6">
        <f>IFERROR(IF((Tabulka9[[#This Row],[Čas11]]-Tabulka9[[#This Row],[Čas9]])&lt;0,0,Tabulka9[[#This Row],[Čas11]]-Tabulka9[[#This Row],[Čas9]]),0)</f>
        <v>0</v>
      </c>
      <c r="AY29" s="6">
        <f>IFERROR(Tabulka4[[#This Row],[Pracovní doba - hrubá]]-Tabulka4[[#This Row],[Přestávka]],0)</f>
        <v>0</v>
      </c>
      <c r="BA29" s="6">
        <f>IFERROR(Tabulka10[[#This Row],[Pracovní doba minus přestávka]]-Tabulka4[[#This Row],[Přerušení]],0)</f>
        <v>0</v>
      </c>
      <c r="BB29" s="18">
        <f>HOUR(Tabulka11[[#This Row],[Pracovní doba - čistá]])</f>
        <v>0</v>
      </c>
      <c r="BC29" s="18">
        <f>MINUTE(Tabulka11[[#This Row],[Pracovní doba - čistá]])</f>
        <v>0</v>
      </c>
      <c r="BE29" s="15">
        <f t="shared" si="8"/>
        <v>45220</v>
      </c>
      <c r="BF29" s="15">
        <f>IFERROR(VLOOKUP(Tabulka16[[#This Row],[Svátky]],Tabulka15[Svátky],1,FALSE),0)</f>
        <v>0</v>
      </c>
      <c r="BG29" s="15" t="str">
        <f>IF(Tabulka16[[#This Row],[Vyhledáno v číselníku?]],"Svátek","Všední den")</f>
        <v>Všední den</v>
      </c>
      <c r="BI29" s="109">
        <f>Tabulka11[[#This Row],[Pracovní doba - čistá]]</f>
        <v>0</v>
      </c>
      <c r="BJ29" s="109" t="str">
        <f>IF(Tabulka17[[#This Row],[1 – Ne A]]&gt;Tabulka13[[#This Row],[K odpracování čas]],"OK",Číselník!H$2)</f>
        <v>Doba strávená prací je přesně shodná nebo menší než pracovní doba</v>
      </c>
      <c r="BK29" t="s">
        <v>54</v>
      </c>
      <c r="BL29" s="109">
        <f>Tabulka17[[#This Row],[1 – Ne A]]</f>
        <v>0</v>
      </c>
      <c r="BM29" s="109" t="str">
        <f>IF(Tabulka17[[#This Row],[3 – Dovolená 1/2 dne A]]&gt;Tabulka13[[#This Row],[1/2 k odpracování ]],"OK",Číselník!H$2)</f>
        <v>Doba strávená prací je přesně shodná nebo menší než pracovní doba</v>
      </c>
      <c r="BN29" t="s">
        <v>54</v>
      </c>
      <c r="BO29" t="s">
        <v>54</v>
      </c>
      <c r="BP29" t="s">
        <v>54</v>
      </c>
      <c r="BQ29" t="s">
        <v>54</v>
      </c>
      <c r="BR29" t="s">
        <v>54</v>
      </c>
      <c r="BS29" t="s">
        <v>54</v>
      </c>
      <c r="BT29" t="s">
        <v>54</v>
      </c>
      <c r="BU29" t="s">
        <v>54</v>
      </c>
      <c r="BW29">
        <v>29</v>
      </c>
      <c r="BX29">
        <f t="shared" si="14"/>
        <v>0</v>
      </c>
      <c r="BY29" t="e">
        <f>VLOOKUP(BX29,Tabulka18[],2,FALSE)</f>
        <v>#N/A</v>
      </c>
      <c r="BZ29" t="e">
        <f t="shared" si="15"/>
        <v>#N/A</v>
      </c>
      <c r="CA29" s="115" t="str">
        <f t="shared" ca="1" si="16"/>
        <v>Řádek není vyplněn</v>
      </c>
      <c r="CC29" s="140">
        <f t="shared" si="17"/>
        <v>0</v>
      </c>
      <c r="CD29" s="141">
        <f t="shared" si="18"/>
        <v>0</v>
      </c>
      <c r="CE29" s="145">
        <f t="shared" si="19"/>
        <v>0</v>
      </c>
      <c r="CF29" s="148">
        <f t="shared" si="20"/>
        <v>0</v>
      </c>
    </row>
    <row r="30" spans="1:84" ht="11.45" customHeight="1" x14ac:dyDescent="0.2">
      <c r="A30" s="15">
        <f t="shared" si="0"/>
        <v>45221</v>
      </c>
      <c r="B30" t="str">
        <f t="shared" si="9"/>
        <v>ne</v>
      </c>
      <c r="C30" s="12">
        <v>22</v>
      </c>
      <c r="D30" s="29"/>
      <c r="E30" s="46"/>
      <c r="F30" s="59"/>
      <c r="G30" s="69"/>
      <c r="H30" s="61"/>
      <c r="I30" s="73"/>
      <c r="J30" s="60"/>
      <c r="K30" s="77"/>
      <c r="L30" s="61"/>
      <c r="M30" s="85"/>
      <c r="N30" s="119">
        <f>VLOOKUP(B30,Tabulka5[],2,FALSE)</f>
        <v>0</v>
      </c>
      <c r="O30" s="120">
        <f>VLOOKUP(B30,Tabulka5[],3,FALSE)</f>
        <v>0</v>
      </c>
      <c r="P30" s="123">
        <f t="shared" si="10"/>
        <v>0</v>
      </c>
      <c r="Q30" s="128">
        <f t="shared" si="11"/>
        <v>0</v>
      </c>
      <c r="R30" s="97"/>
      <c r="S30" s="81"/>
      <c r="T30" s="61"/>
      <c r="U30" s="73"/>
      <c r="V30" s="33"/>
      <c r="W30" s="33"/>
      <c r="Y30" t="str">
        <f t="shared" si="1"/>
        <v>0:0</v>
      </c>
      <c r="Z30" s="6">
        <f>TIMEVALUE(Tabulka13[[#This Row],[K odpracování]])</f>
        <v>0</v>
      </c>
      <c r="AA30" s="6">
        <f>Tabulka13[[#This Row],[K odpracování čas]]/2</f>
        <v>0</v>
      </c>
      <c r="AB30" t="str">
        <f t="shared" si="2"/>
        <v>0:0</v>
      </c>
      <c r="AC30" s="6">
        <f>TIMEVALUE(Tabulka13[[#This Row],[Vykázáno]])</f>
        <v>0</v>
      </c>
      <c r="AD30" t="str">
        <f>IF(Tabulka13[[#This Row],[Vykázáno čas]]&lt;Tabulka13[[#This Row],[K odpracování čas]],"Chyba","OK")</f>
        <v>OK</v>
      </c>
      <c r="AE30" s="18" t="str">
        <f>IF(Tabulka4[[#This Row],[Přestávka]]&lt;Tabulka14[Přestávka],"Chyba","OK")</f>
        <v>Chyba</v>
      </c>
      <c r="AH30" t="str">
        <f t="shared" si="12"/>
        <v>:</v>
      </c>
      <c r="AI30" s="6">
        <f t="shared" si="13"/>
        <v>0</v>
      </c>
      <c r="AJ30" t="str">
        <f t="shared" si="3"/>
        <v>:</v>
      </c>
      <c r="AK30" s="6">
        <f>IFERROR(TIMEVALUE(Tabulka9[[#This Row],[Text2]]),0)</f>
        <v>0</v>
      </c>
      <c r="AL30" t="str">
        <f t="shared" si="4"/>
        <v>:</v>
      </c>
      <c r="AM30" s="6">
        <f>IFERROR(TIMEVALUE(Tabulka9[[#This Row],[Text4]]),0)</f>
        <v>0</v>
      </c>
      <c r="AN30" t="str">
        <f t="shared" si="5"/>
        <v>:</v>
      </c>
      <c r="AO30" s="6">
        <f>IFERROR(TIMEVALUE(Tabulka9[[#This Row],[Text6]]),0)</f>
        <v>0</v>
      </c>
      <c r="AP30" t="str">
        <f t="shared" si="6"/>
        <v>:</v>
      </c>
      <c r="AQ30" s="6">
        <f>IFERROR(TIMEVALUE(Tabulka9[[#This Row],[Text8]]),0)</f>
        <v>0</v>
      </c>
      <c r="AR30" t="str">
        <f t="shared" si="7"/>
        <v>:</v>
      </c>
      <c r="AS30" s="6">
        <f>IFERROR(TIMEVALUE(Tabulka9[[#This Row],[Text10]]),0)</f>
        <v>0</v>
      </c>
      <c r="AU30" s="6">
        <f>IFERROR(IF((Tabulka9[[#This Row],[Čas3]]-Tabulka9[[#This Row],[Čas]])&lt;0,0,Tabulka9[[#This Row],[Čas3]]-Tabulka9[[#This Row],[Čas]]),0)</f>
        <v>0</v>
      </c>
      <c r="AV30" s="6">
        <f>IFERROR(IF((Tabulka9[[#This Row],[Čas7]]-Tabulka9[[#This Row],[Čas5]])&lt;0,0,Tabulka9[[#This Row],[Čas7]]-Tabulka9[[#This Row],[Čas5]]),0)</f>
        <v>0</v>
      </c>
      <c r="AW30" s="6">
        <f>IFERROR(IF((Tabulka9[[#This Row],[Čas11]]-Tabulka9[[#This Row],[Čas9]])&lt;0,0,Tabulka9[[#This Row],[Čas11]]-Tabulka9[[#This Row],[Čas9]]),0)</f>
        <v>0</v>
      </c>
      <c r="AY30" s="6">
        <f>IFERROR(Tabulka4[[#This Row],[Pracovní doba - hrubá]]-Tabulka4[[#This Row],[Přestávka]],0)</f>
        <v>0</v>
      </c>
      <c r="BA30" s="6">
        <f>IFERROR(Tabulka10[[#This Row],[Pracovní doba minus přestávka]]-Tabulka4[[#This Row],[Přerušení]],0)</f>
        <v>0</v>
      </c>
      <c r="BB30" s="18">
        <f>HOUR(Tabulka11[[#This Row],[Pracovní doba - čistá]])</f>
        <v>0</v>
      </c>
      <c r="BC30" s="18">
        <f>MINUTE(Tabulka11[[#This Row],[Pracovní doba - čistá]])</f>
        <v>0</v>
      </c>
      <c r="BE30" s="15">
        <f t="shared" si="8"/>
        <v>45221</v>
      </c>
      <c r="BF30" s="15">
        <f>IFERROR(VLOOKUP(Tabulka16[[#This Row],[Svátky]],Tabulka15[Svátky],1,FALSE),0)</f>
        <v>0</v>
      </c>
      <c r="BG30" s="15" t="str">
        <f>IF(Tabulka16[[#This Row],[Vyhledáno v číselníku?]],"Svátek","Všední den")</f>
        <v>Všední den</v>
      </c>
      <c r="BI30" s="109">
        <f>Tabulka11[[#This Row],[Pracovní doba - čistá]]</f>
        <v>0</v>
      </c>
      <c r="BJ30" s="109" t="str">
        <f>IF(Tabulka17[[#This Row],[1 – Ne A]]&gt;Tabulka13[[#This Row],[K odpracování čas]],"OK",Číselník!H$2)</f>
        <v>Doba strávená prací je přesně shodná nebo menší než pracovní doba</v>
      </c>
      <c r="BK30" t="s">
        <v>54</v>
      </c>
      <c r="BL30" s="109">
        <f>Tabulka17[[#This Row],[1 – Ne A]]</f>
        <v>0</v>
      </c>
      <c r="BM30" s="109" t="str">
        <f>IF(Tabulka17[[#This Row],[3 – Dovolená 1/2 dne A]]&gt;Tabulka13[[#This Row],[1/2 k odpracování ]],"OK",Číselník!H$2)</f>
        <v>Doba strávená prací je přesně shodná nebo menší než pracovní doba</v>
      </c>
      <c r="BN30" t="s">
        <v>54</v>
      </c>
      <c r="BO30" t="s">
        <v>54</v>
      </c>
      <c r="BP30" t="s">
        <v>54</v>
      </c>
      <c r="BQ30" t="s">
        <v>54</v>
      </c>
      <c r="BR30" t="s">
        <v>54</v>
      </c>
      <c r="BS30" t="s">
        <v>54</v>
      </c>
      <c r="BT30" t="s">
        <v>54</v>
      </c>
      <c r="BU30" t="s">
        <v>54</v>
      </c>
      <c r="BW30">
        <v>30</v>
      </c>
      <c r="BX30">
        <f t="shared" si="14"/>
        <v>0</v>
      </c>
      <c r="BY30" t="e">
        <f>VLOOKUP(BX30,Tabulka18[],2,FALSE)</f>
        <v>#N/A</v>
      </c>
      <c r="BZ30" t="e">
        <f t="shared" si="15"/>
        <v>#N/A</v>
      </c>
      <c r="CA30" s="115" t="str">
        <f t="shared" ca="1" si="16"/>
        <v>Řádek není vyplněn</v>
      </c>
      <c r="CC30" s="140">
        <f t="shared" si="17"/>
        <v>0</v>
      </c>
      <c r="CD30" s="141">
        <f t="shared" si="18"/>
        <v>0</v>
      </c>
      <c r="CE30" s="145">
        <f t="shared" si="19"/>
        <v>0</v>
      </c>
      <c r="CF30" s="148">
        <f t="shared" si="20"/>
        <v>0</v>
      </c>
    </row>
    <row r="31" spans="1:84" ht="11.45" customHeight="1" x14ac:dyDescent="0.2">
      <c r="A31" s="15">
        <f t="shared" si="0"/>
        <v>45222</v>
      </c>
      <c r="B31" t="str">
        <f t="shared" si="9"/>
        <v>po</v>
      </c>
      <c r="C31" s="11">
        <v>23</v>
      </c>
      <c r="D31" s="28"/>
      <c r="E31" s="46"/>
      <c r="F31" s="59"/>
      <c r="G31" s="69"/>
      <c r="H31" s="61"/>
      <c r="I31" s="73"/>
      <c r="J31" s="60"/>
      <c r="K31" s="77"/>
      <c r="L31" s="61"/>
      <c r="M31" s="85"/>
      <c r="N31" s="119">
        <f>VLOOKUP(B31,Tabulka5[],2,FALSE)</f>
        <v>8</v>
      </c>
      <c r="O31" s="120">
        <f>VLOOKUP(B31,Tabulka5[],3,FALSE)</f>
        <v>15</v>
      </c>
      <c r="P31" s="123">
        <f t="shared" si="10"/>
        <v>8</v>
      </c>
      <c r="Q31" s="128">
        <f t="shared" si="11"/>
        <v>15</v>
      </c>
      <c r="R31" s="97"/>
      <c r="S31" s="81"/>
      <c r="T31" s="61"/>
      <c r="U31" s="73"/>
      <c r="V31" s="33"/>
      <c r="W31" s="33"/>
      <c r="Y31" t="str">
        <f t="shared" si="1"/>
        <v>8:15</v>
      </c>
      <c r="Z31" s="6">
        <f>TIMEVALUE(Tabulka13[[#This Row],[K odpracování]])</f>
        <v>0.34375</v>
      </c>
      <c r="AA31" s="6">
        <f>Tabulka13[[#This Row],[K odpracování čas]]/2</f>
        <v>0.171875</v>
      </c>
      <c r="AB31" t="str">
        <f t="shared" si="2"/>
        <v>8:15</v>
      </c>
      <c r="AC31" s="6">
        <f>TIMEVALUE(Tabulka13[[#This Row],[Vykázáno]])</f>
        <v>0.34375</v>
      </c>
      <c r="AD31" t="str">
        <f>IF(Tabulka13[[#This Row],[Vykázáno čas]]&lt;Tabulka13[[#This Row],[K odpracování čas]],"Chyba","OK")</f>
        <v>OK</v>
      </c>
      <c r="AE31" s="18" t="str">
        <f>IF(Tabulka4[[#This Row],[Přestávka]]&lt;Tabulka14[Přestávka],"Chyba","OK")</f>
        <v>Chyba</v>
      </c>
      <c r="AH31" t="str">
        <f t="shared" si="12"/>
        <v>:</v>
      </c>
      <c r="AI31" s="6">
        <f t="shared" si="13"/>
        <v>0</v>
      </c>
      <c r="AJ31" t="str">
        <f t="shared" si="3"/>
        <v>:</v>
      </c>
      <c r="AK31" s="6">
        <f>IFERROR(TIMEVALUE(Tabulka9[[#This Row],[Text2]]),0)</f>
        <v>0</v>
      </c>
      <c r="AL31" t="str">
        <f t="shared" si="4"/>
        <v>:</v>
      </c>
      <c r="AM31" s="6">
        <f>IFERROR(TIMEVALUE(Tabulka9[[#This Row],[Text4]]),0)</f>
        <v>0</v>
      </c>
      <c r="AN31" t="str">
        <f t="shared" si="5"/>
        <v>:</v>
      </c>
      <c r="AO31" s="6">
        <f>IFERROR(TIMEVALUE(Tabulka9[[#This Row],[Text6]]),0)</f>
        <v>0</v>
      </c>
      <c r="AP31" t="str">
        <f t="shared" si="6"/>
        <v>:</v>
      </c>
      <c r="AQ31" s="6">
        <f>IFERROR(TIMEVALUE(Tabulka9[[#This Row],[Text8]]),0)</f>
        <v>0</v>
      </c>
      <c r="AR31" t="str">
        <f t="shared" si="7"/>
        <v>:</v>
      </c>
      <c r="AS31" s="6">
        <f>IFERROR(TIMEVALUE(Tabulka9[[#This Row],[Text10]]),0)</f>
        <v>0</v>
      </c>
      <c r="AU31" s="6">
        <f>IFERROR(IF((Tabulka9[[#This Row],[Čas3]]-Tabulka9[[#This Row],[Čas]])&lt;0,0,Tabulka9[[#This Row],[Čas3]]-Tabulka9[[#This Row],[Čas]]),0)</f>
        <v>0</v>
      </c>
      <c r="AV31" s="6">
        <f>IFERROR(IF((Tabulka9[[#This Row],[Čas7]]-Tabulka9[[#This Row],[Čas5]])&lt;0,0,Tabulka9[[#This Row],[Čas7]]-Tabulka9[[#This Row],[Čas5]]),0)</f>
        <v>0</v>
      </c>
      <c r="AW31" s="6">
        <f>IFERROR(IF((Tabulka9[[#This Row],[Čas11]]-Tabulka9[[#This Row],[Čas9]])&lt;0,0,Tabulka9[[#This Row],[Čas11]]-Tabulka9[[#This Row],[Čas9]]),0)</f>
        <v>0</v>
      </c>
      <c r="AY31" s="6">
        <f>IFERROR(Tabulka4[[#This Row],[Pracovní doba - hrubá]]-Tabulka4[[#This Row],[Přestávka]],0)</f>
        <v>0</v>
      </c>
      <c r="BA31" s="6">
        <f>IFERROR(Tabulka10[[#This Row],[Pracovní doba minus přestávka]]-Tabulka4[[#This Row],[Přerušení]],0)</f>
        <v>0</v>
      </c>
      <c r="BB31" s="18">
        <f>HOUR(Tabulka11[[#This Row],[Pracovní doba - čistá]])</f>
        <v>0</v>
      </c>
      <c r="BC31" s="18">
        <f>MINUTE(Tabulka11[[#This Row],[Pracovní doba - čistá]])</f>
        <v>0</v>
      </c>
      <c r="BE31" s="15">
        <f t="shared" si="8"/>
        <v>45222</v>
      </c>
      <c r="BF31" s="15">
        <f>IFERROR(VLOOKUP(Tabulka16[[#This Row],[Svátky]],Tabulka15[Svátky],1,FALSE),0)</f>
        <v>0</v>
      </c>
      <c r="BG31" s="15" t="str">
        <f>IF(Tabulka16[[#This Row],[Vyhledáno v číselníku?]],"Svátek","Všední den")</f>
        <v>Všední den</v>
      </c>
      <c r="BI31" s="109">
        <f>Tabulka11[[#This Row],[Pracovní doba - čistá]]</f>
        <v>0</v>
      </c>
      <c r="BJ31" s="109" t="str">
        <f>IF(Tabulka17[[#This Row],[1 – Ne A]]&gt;Tabulka13[[#This Row],[K odpracování čas]],"OK",Číselník!H$2)</f>
        <v>Doba strávená prací je přesně shodná nebo menší než pracovní doba</v>
      </c>
      <c r="BK31" t="s">
        <v>54</v>
      </c>
      <c r="BL31" s="109">
        <f>Tabulka17[[#This Row],[1 – Ne A]]</f>
        <v>0</v>
      </c>
      <c r="BM31" s="109" t="str">
        <f>IF(Tabulka17[[#This Row],[3 – Dovolená 1/2 dne A]]&gt;Tabulka13[[#This Row],[1/2 k odpracování ]],"OK",Číselník!H$2)</f>
        <v>Doba strávená prací je přesně shodná nebo menší než pracovní doba</v>
      </c>
      <c r="BN31" t="s">
        <v>54</v>
      </c>
      <c r="BO31" t="s">
        <v>54</v>
      </c>
      <c r="BP31" t="s">
        <v>54</v>
      </c>
      <c r="BQ31" t="s">
        <v>54</v>
      </c>
      <c r="BR31" t="s">
        <v>54</v>
      </c>
      <c r="BS31" t="s">
        <v>54</v>
      </c>
      <c r="BT31" t="s">
        <v>54</v>
      </c>
      <c r="BU31" t="s">
        <v>54</v>
      </c>
      <c r="BW31">
        <v>31</v>
      </c>
      <c r="BX31">
        <f t="shared" si="14"/>
        <v>0</v>
      </c>
      <c r="BY31" t="e">
        <f>VLOOKUP(BX31,Tabulka18[],2,FALSE)</f>
        <v>#N/A</v>
      </c>
      <c r="BZ31" t="e">
        <f t="shared" si="15"/>
        <v>#N/A</v>
      </c>
      <c r="CA31" s="115" t="str">
        <f t="shared" ca="1" si="16"/>
        <v>Řádek není vyplněn</v>
      </c>
      <c r="CC31" s="140">
        <f t="shared" si="17"/>
        <v>8</v>
      </c>
      <c r="CD31" s="141">
        <f t="shared" si="18"/>
        <v>15</v>
      </c>
      <c r="CE31" s="145">
        <f t="shared" si="19"/>
        <v>8</v>
      </c>
      <c r="CF31" s="148">
        <f t="shared" si="20"/>
        <v>15</v>
      </c>
    </row>
    <row r="32" spans="1:84" ht="11.45" customHeight="1" x14ac:dyDescent="0.2">
      <c r="A32" s="15">
        <f t="shared" si="0"/>
        <v>45223</v>
      </c>
      <c r="B32" t="str">
        <f t="shared" si="9"/>
        <v>út</v>
      </c>
      <c r="C32" s="12">
        <v>24</v>
      </c>
      <c r="D32" s="29"/>
      <c r="E32" s="46"/>
      <c r="F32" s="59"/>
      <c r="G32" s="69"/>
      <c r="H32" s="61"/>
      <c r="I32" s="73"/>
      <c r="J32" s="60"/>
      <c r="K32" s="77"/>
      <c r="L32" s="61"/>
      <c r="M32" s="85"/>
      <c r="N32" s="119">
        <f>VLOOKUP(B32,Tabulka5[],2,FALSE)</f>
        <v>8</v>
      </c>
      <c r="O32" s="120">
        <f>VLOOKUP(B32,Tabulka5[],3,FALSE)</f>
        <v>15</v>
      </c>
      <c r="P32" s="123">
        <f t="shared" si="10"/>
        <v>8</v>
      </c>
      <c r="Q32" s="128">
        <f t="shared" si="11"/>
        <v>15</v>
      </c>
      <c r="R32" s="97"/>
      <c r="S32" s="81"/>
      <c r="T32" s="61"/>
      <c r="U32" s="73"/>
      <c r="V32" s="33"/>
      <c r="W32" s="33"/>
      <c r="Y32" t="str">
        <f t="shared" si="1"/>
        <v>8:15</v>
      </c>
      <c r="Z32" s="6">
        <f>TIMEVALUE(Tabulka13[[#This Row],[K odpracování]])</f>
        <v>0.34375</v>
      </c>
      <c r="AA32" s="6">
        <f>Tabulka13[[#This Row],[K odpracování čas]]/2</f>
        <v>0.171875</v>
      </c>
      <c r="AB32" t="str">
        <f t="shared" si="2"/>
        <v>8:15</v>
      </c>
      <c r="AC32" s="6">
        <f>TIMEVALUE(Tabulka13[[#This Row],[Vykázáno]])</f>
        <v>0.34375</v>
      </c>
      <c r="AD32" t="str">
        <f>IF(Tabulka13[[#This Row],[Vykázáno čas]]&lt;Tabulka13[[#This Row],[K odpracování čas]],"Chyba","OK")</f>
        <v>OK</v>
      </c>
      <c r="AE32" s="18" t="str">
        <f>IF(Tabulka4[[#This Row],[Přestávka]]&lt;Tabulka14[Přestávka],"Chyba","OK")</f>
        <v>Chyba</v>
      </c>
      <c r="AH32" t="str">
        <f t="shared" si="12"/>
        <v>:</v>
      </c>
      <c r="AI32" s="6">
        <f t="shared" si="13"/>
        <v>0</v>
      </c>
      <c r="AJ32" t="str">
        <f t="shared" si="3"/>
        <v>:</v>
      </c>
      <c r="AK32" s="6">
        <f>IFERROR(TIMEVALUE(Tabulka9[[#This Row],[Text2]]),0)</f>
        <v>0</v>
      </c>
      <c r="AL32" t="str">
        <f t="shared" si="4"/>
        <v>:</v>
      </c>
      <c r="AM32" s="6">
        <f>IFERROR(TIMEVALUE(Tabulka9[[#This Row],[Text4]]),0)</f>
        <v>0</v>
      </c>
      <c r="AN32" t="str">
        <f t="shared" si="5"/>
        <v>:</v>
      </c>
      <c r="AO32" s="6">
        <f>IFERROR(TIMEVALUE(Tabulka9[[#This Row],[Text6]]),0)</f>
        <v>0</v>
      </c>
      <c r="AP32" t="str">
        <f t="shared" si="6"/>
        <v>:</v>
      </c>
      <c r="AQ32" s="6">
        <f>IFERROR(TIMEVALUE(Tabulka9[[#This Row],[Text8]]),0)</f>
        <v>0</v>
      </c>
      <c r="AR32" t="str">
        <f t="shared" si="7"/>
        <v>:</v>
      </c>
      <c r="AS32" s="6">
        <f>IFERROR(TIMEVALUE(Tabulka9[[#This Row],[Text10]]),0)</f>
        <v>0</v>
      </c>
      <c r="AU32" s="6">
        <f>IFERROR(IF((Tabulka9[[#This Row],[Čas3]]-Tabulka9[[#This Row],[Čas]])&lt;0,0,Tabulka9[[#This Row],[Čas3]]-Tabulka9[[#This Row],[Čas]]),0)</f>
        <v>0</v>
      </c>
      <c r="AV32" s="6">
        <f>IFERROR(IF((Tabulka9[[#This Row],[Čas7]]-Tabulka9[[#This Row],[Čas5]])&lt;0,0,Tabulka9[[#This Row],[Čas7]]-Tabulka9[[#This Row],[Čas5]]),0)</f>
        <v>0</v>
      </c>
      <c r="AW32" s="6">
        <f>IFERROR(IF((Tabulka9[[#This Row],[Čas11]]-Tabulka9[[#This Row],[Čas9]])&lt;0,0,Tabulka9[[#This Row],[Čas11]]-Tabulka9[[#This Row],[Čas9]]),0)</f>
        <v>0</v>
      </c>
      <c r="AY32" s="6">
        <f>IFERROR(Tabulka4[[#This Row],[Pracovní doba - hrubá]]-Tabulka4[[#This Row],[Přestávka]],0)</f>
        <v>0</v>
      </c>
      <c r="BA32" s="6">
        <f>IFERROR(Tabulka10[[#This Row],[Pracovní doba minus přestávka]]-Tabulka4[[#This Row],[Přerušení]],0)</f>
        <v>0</v>
      </c>
      <c r="BB32" s="18">
        <f>HOUR(Tabulka11[[#This Row],[Pracovní doba - čistá]])</f>
        <v>0</v>
      </c>
      <c r="BC32" s="18">
        <f>MINUTE(Tabulka11[[#This Row],[Pracovní doba - čistá]])</f>
        <v>0</v>
      </c>
      <c r="BE32" s="15">
        <f t="shared" si="8"/>
        <v>45223</v>
      </c>
      <c r="BF32" s="15">
        <f>IFERROR(VLOOKUP(Tabulka16[[#This Row],[Svátky]],Tabulka15[Svátky],1,FALSE),0)</f>
        <v>0</v>
      </c>
      <c r="BG32" s="15" t="str">
        <f>IF(Tabulka16[[#This Row],[Vyhledáno v číselníku?]],"Svátek","Všední den")</f>
        <v>Všední den</v>
      </c>
      <c r="BI32" s="109">
        <f>Tabulka11[[#This Row],[Pracovní doba - čistá]]</f>
        <v>0</v>
      </c>
      <c r="BJ32" s="109" t="str">
        <f>IF(Tabulka17[[#This Row],[1 – Ne A]]&gt;Tabulka13[[#This Row],[K odpracování čas]],"OK",Číselník!H$2)</f>
        <v>Doba strávená prací je přesně shodná nebo menší než pracovní doba</v>
      </c>
      <c r="BK32" t="s">
        <v>54</v>
      </c>
      <c r="BL32" s="109">
        <f>Tabulka17[[#This Row],[1 – Ne A]]</f>
        <v>0</v>
      </c>
      <c r="BM32" s="109" t="str">
        <f>IF(Tabulka17[[#This Row],[3 – Dovolená 1/2 dne A]]&gt;Tabulka13[[#This Row],[1/2 k odpracování ]],"OK",Číselník!H$2)</f>
        <v>Doba strávená prací je přesně shodná nebo menší než pracovní doba</v>
      </c>
      <c r="BN32" t="s">
        <v>54</v>
      </c>
      <c r="BO32" t="s">
        <v>54</v>
      </c>
      <c r="BP32" t="s">
        <v>54</v>
      </c>
      <c r="BQ32" t="s">
        <v>54</v>
      </c>
      <c r="BR32" t="s">
        <v>54</v>
      </c>
      <c r="BS32" t="s">
        <v>54</v>
      </c>
      <c r="BT32" t="s">
        <v>54</v>
      </c>
      <c r="BU32" t="s">
        <v>54</v>
      </c>
      <c r="BW32">
        <v>32</v>
      </c>
      <c r="BX32">
        <f t="shared" si="14"/>
        <v>0</v>
      </c>
      <c r="BY32" t="e">
        <f>VLOOKUP(BX32,Tabulka18[],2,FALSE)</f>
        <v>#N/A</v>
      </c>
      <c r="BZ32" t="e">
        <f t="shared" si="15"/>
        <v>#N/A</v>
      </c>
      <c r="CA32" s="115" t="str">
        <f t="shared" ca="1" si="16"/>
        <v>Řádek není vyplněn</v>
      </c>
      <c r="CC32" s="140">
        <f t="shared" si="17"/>
        <v>8</v>
      </c>
      <c r="CD32" s="141">
        <f t="shared" si="18"/>
        <v>15</v>
      </c>
      <c r="CE32" s="145">
        <f t="shared" si="19"/>
        <v>8</v>
      </c>
      <c r="CF32" s="148">
        <f t="shared" si="20"/>
        <v>15</v>
      </c>
    </row>
    <row r="33" spans="1:84" ht="11.45" customHeight="1" x14ac:dyDescent="0.2">
      <c r="A33" s="15">
        <f t="shared" si="0"/>
        <v>45224</v>
      </c>
      <c r="B33" t="str">
        <f t="shared" si="9"/>
        <v>st</v>
      </c>
      <c r="C33" s="11">
        <v>25</v>
      </c>
      <c r="D33" s="28"/>
      <c r="E33" s="46"/>
      <c r="F33" s="59"/>
      <c r="G33" s="69"/>
      <c r="H33" s="61"/>
      <c r="I33" s="73"/>
      <c r="J33" s="60"/>
      <c r="K33" s="77"/>
      <c r="L33" s="61"/>
      <c r="M33" s="85"/>
      <c r="N33" s="119">
        <f>VLOOKUP(B33,Tabulka5[],2,FALSE)</f>
        <v>8</v>
      </c>
      <c r="O33" s="120">
        <f>VLOOKUP(B33,Tabulka5[],3,FALSE)</f>
        <v>15</v>
      </c>
      <c r="P33" s="123">
        <f t="shared" si="10"/>
        <v>8</v>
      </c>
      <c r="Q33" s="128">
        <f t="shared" si="11"/>
        <v>15</v>
      </c>
      <c r="R33" s="97"/>
      <c r="S33" s="81"/>
      <c r="T33" s="61"/>
      <c r="U33" s="73"/>
      <c r="V33" s="33"/>
      <c r="W33" s="33"/>
      <c r="Y33" t="str">
        <f t="shared" si="1"/>
        <v>8:15</v>
      </c>
      <c r="Z33" s="6">
        <f>TIMEVALUE(Tabulka13[[#This Row],[K odpracování]])</f>
        <v>0.34375</v>
      </c>
      <c r="AA33" s="6">
        <f>Tabulka13[[#This Row],[K odpracování čas]]/2</f>
        <v>0.171875</v>
      </c>
      <c r="AB33" t="str">
        <f t="shared" si="2"/>
        <v>8:15</v>
      </c>
      <c r="AC33" s="6">
        <f>TIMEVALUE(Tabulka13[[#This Row],[Vykázáno]])</f>
        <v>0.34375</v>
      </c>
      <c r="AD33" t="str">
        <f>IF(Tabulka13[[#This Row],[Vykázáno čas]]&lt;Tabulka13[[#This Row],[K odpracování čas]],"Chyba","OK")</f>
        <v>OK</v>
      </c>
      <c r="AE33" s="18" t="str">
        <f>IF(Tabulka4[[#This Row],[Přestávka]]&lt;Tabulka14[Přestávka],"Chyba","OK")</f>
        <v>Chyba</v>
      </c>
      <c r="AH33" t="str">
        <f t="shared" si="12"/>
        <v>:</v>
      </c>
      <c r="AI33" s="6">
        <f t="shared" si="13"/>
        <v>0</v>
      </c>
      <c r="AJ33" t="str">
        <f t="shared" si="3"/>
        <v>:</v>
      </c>
      <c r="AK33" s="6">
        <f>IFERROR(TIMEVALUE(Tabulka9[[#This Row],[Text2]]),0)</f>
        <v>0</v>
      </c>
      <c r="AL33" t="str">
        <f t="shared" si="4"/>
        <v>:</v>
      </c>
      <c r="AM33" s="6">
        <f>IFERROR(TIMEVALUE(Tabulka9[[#This Row],[Text4]]),0)</f>
        <v>0</v>
      </c>
      <c r="AN33" t="str">
        <f t="shared" si="5"/>
        <v>:</v>
      </c>
      <c r="AO33" s="6">
        <f>IFERROR(TIMEVALUE(Tabulka9[[#This Row],[Text6]]),0)</f>
        <v>0</v>
      </c>
      <c r="AP33" t="str">
        <f t="shared" si="6"/>
        <v>:</v>
      </c>
      <c r="AQ33" s="6">
        <f>IFERROR(TIMEVALUE(Tabulka9[[#This Row],[Text8]]),0)</f>
        <v>0</v>
      </c>
      <c r="AR33" t="str">
        <f t="shared" si="7"/>
        <v>:</v>
      </c>
      <c r="AS33" s="6">
        <f>IFERROR(TIMEVALUE(Tabulka9[[#This Row],[Text10]]),0)</f>
        <v>0</v>
      </c>
      <c r="AU33" s="6">
        <f>IFERROR(IF((Tabulka9[[#This Row],[Čas3]]-Tabulka9[[#This Row],[Čas]])&lt;0,0,Tabulka9[[#This Row],[Čas3]]-Tabulka9[[#This Row],[Čas]]),0)</f>
        <v>0</v>
      </c>
      <c r="AV33" s="6">
        <f>IFERROR(IF((Tabulka9[[#This Row],[Čas7]]-Tabulka9[[#This Row],[Čas5]])&lt;0,0,Tabulka9[[#This Row],[Čas7]]-Tabulka9[[#This Row],[Čas5]]),0)</f>
        <v>0</v>
      </c>
      <c r="AW33" s="6">
        <f>IFERROR(IF((Tabulka9[[#This Row],[Čas11]]-Tabulka9[[#This Row],[Čas9]])&lt;0,0,Tabulka9[[#This Row],[Čas11]]-Tabulka9[[#This Row],[Čas9]]),0)</f>
        <v>0</v>
      </c>
      <c r="AY33" s="6">
        <f>IFERROR(Tabulka4[[#This Row],[Pracovní doba - hrubá]]-Tabulka4[[#This Row],[Přestávka]],0)</f>
        <v>0</v>
      </c>
      <c r="BA33" s="6">
        <f>IFERROR(Tabulka10[[#This Row],[Pracovní doba minus přestávka]]-Tabulka4[[#This Row],[Přerušení]],0)</f>
        <v>0</v>
      </c>
      <c r="BB33" s="18">
        <f>HOUR(Tabulka11[[#This Row],[Pracovní doba - čistá]])</f>
        <v>0</v>
      </c>
      <c r="BC33" s="18">
        <f>MINUTE(Tabulka11[[#This Row],[Pracovní doba - čistá]])</f>
        <v>0</v>
      </c>
      <c r="BE33" s="15">
        <f t="shared" si="8"/>
        <v>45224</v>
      </c>
      <c r="BF33" s="15">
        <f>IFERROR(VLOOKUP(Tabulka16[[#This Row],[Svátky]],Tabulka15[Svátky],1,FALSE),0)</f>
        <v>0</v>
      </c>
      <c r="BG33" s="15" t="str">
        <f>IF(Tabulka16[[#This Row],[Vyhledáno v číselníku?]],"Svátek","Všední den")</f>
        <v>Všední den</v>
      </c>
      <c r="BI33" s="109">
        <f>Tabulka11[[#This Row],[Pracovní doba - čistá]]</f>
        <v>0</v>
      </c>
      <c r="BJ33" s="109" t="str">
        <f>IF(Tabulka17[[#This Row],[1 – Ne A]]&gt;Tabulka13[[#This Row],[K odpracování čas]],"OK",Číselník!H$2)</f>
        <v>Doba strávená prací je přesně shodná nebo menší než pracovní doba</v>
      </c>
      <c r="BK33" t="s">
        <v>54</v>
      </c>
      <c r="BL33" s="109">
        <f>Tabulka17[[#This Row],[1 – Ne A]]</f>
        <v>0</v>
      </c>
      <c r="BM33" s="109" t="str">
        <f>IF(Tabulka17[[#This Row],[3 – Dovolená 1/2 dne A]]&gt;Tabulka13[[#This Row],[1/2 k odpracování ]],"OK",Číselník!H$2)</f>
        <v>Doba strávená prací je přesně shodná nebo menší než pracovní doba</v>
      </c>
      <c r="BN33" t="s">
        <v>54</v>
      </c>
      <c r="BO33" t="s">
        <v>54</v>
      </c>
      <c r="BP33" t="s">
        <v>54</v>
      </c>
      <c r="BQ33" t="s">
        <v>54</v>
      </c>
      <c r="BR33" t="s">
        <v>54</v>
      </c>
      <c r="BS33" t="s">
        <v>54</v>
      </c>
      <c r="BT33" t="s">
        <v>54</v>
      </c>
      <c r="BU33" t="s">
        <v>54</v>
      </c>
      <c r="BW33">
        <v>33</v>
      </c>
      <c r="BX33">
        <f t="shared" si="14"/>
        <v>0</v>
      </c>
      <c r="BY33" t="e">
        <f>VLOOKUP(BX33,Tabulka18[],2,FALSE)</f>
        <v>#N/A</v>
      </c>
      <c r="BZ33" t="e">
        <f t="shared" si="15"/>
        <v>#N/A</v>
      </c>
      <c r="CA33" s="115" t="str">
        <f t="shared" ca="1" si="16"/>
        <v>Řádek není vyplněn</v>
      </c>
      <c r="CC33" s="140">
        <f t="shared" si="17"/>
        <v>8</v>
      </c>
      <c r="CD33" s="141">
        <f t="shared" si="18"/>
        <v>15</v>
      </c>
      <c r="CE33" s="145">
        <f t="shared" si="19"/>
        <v>8</v>
      </c>
      <c r="CF33" s="148">
        <f t="shared" si="20"/>
        <v>15</v>
      </c>
    </row>
    <row r="34" spans="1:84" ht="11.45" customHeight="1" x14ac:dyDescent="0.2">
      <c r="A34" s="15">
        <f t="shared" si="0"/>
        <v>45225</v>
      </c>
      <c r="B34" t="str">
        <f t="shared" si="9"/>
        <v>čt</v>
      </c>
      <c r="C34" s="12">
        <v>26</v>
      </c>
      <c r="D34" s="29"/>
      <c r="E34" s="46"/>
      <c r="F34" s="59"/>
      <c r="G34" s="69"/>
      <c r="H34" s="61"/>
      <c r="I34" s="73"/>
      <c r="J34" s="60"/>
      <c r="K34" s="77"/>
      <c r="L34" s="61"/>
      <c r="M34" s="85"/>
      <c r="N34" s="119">
        <f>VLOOKUP(B34,Tabulka5[],2,FALSE)</f>
        <v>8</v>
      </c>
      <c r="O34" s="120">
        <f>VLOOKUP(B34,Tabulka5[],3,FALSE)</f>
        <v>15</v>
      </c>
      <c r="P34" s="123">
        <f t="shared" si="10"/>
        <v>8</v>
      </c>
      <c r="Q34" s="128">
        <f t="shared" si="11"/>
        <v>15</v>
      </c>
      <c r="R34" s="97"/>
      <c r="S34" s="81"/>
      <c r="T34" s="61"/>
      <c r="U34" s="73"/>
      <c r="V34" s="33"/>
      <c r="W34" s="33"/>
      <c r="Y34" t="str">
        <f t="shared" si="1"/>
        <v>8:15</v>
      </c>
      <c r="Z34" s="6">
        <f>TIMEVALUE(Tabulka13[[#This Row],[K odpracování]])</f>
        <v>0.34375</v>
      </c>
      <c r="AA34" s="6">
        <f>Tabulka13[[#This Row],[K odpracování čas]]/2</f>
        <v>0.171875</v>
      </c>
      <c r="AB34" t="str">
        <f t="shared" si="2"/>
        <v>8:15</v>
      </c>
      <c r="AC34" s="6">
        <f>TIMEVALUE(Tabulka13[[#This Row],[Vykázáno]])</f>
        <v>0.34375</v>
      </c>
      <c r="AD34" t="str">
        <f>IF(Tabulka13[[#This Row],[Vykázáno čas]]&lt;Tabulka13[[#This Row],[K odpracování čas]],"Chyba","OK")</f>
        <v>OK</v>
      </c>
      <c r="AE34" s="18" t="str">
        <f>IF(Tabulka4[[#This Row],[Přestávka]]&lt;Tabulka14[Přestávka],"Chyba","OK")</f>
        <v>Chyba</v>
      </c>
      <c r="AH34" t="str">
        <f t="shared" si="12"/>
        <v>:</v>
      </c>
      <c r="AI34" s="6">
        <f t="shared" si="13"/>
        <v>0</v>
      </c>
      <c r="AJ34" t="str">
        <f t="shared" si="3"/>
        <v>:</v>
      </c>
      <c r="AK34" s="6">
        <f>IFERROR(TIMEVALUE(Tabulka9[[#This Row],[Text2]]),0)</f>
        <v>0</v>
      </c>
      <c r="AL34" t="str">
        <f t="shared" si="4"/>
        <v>:</v>
      </c>
      <c r="AM34" s="6">
        <f>IFERROR(TIMEVALUE(Tabulka9[[#This Row],[Text4]]),0)</f>
        <v>0</v>
      </c>
      <c r="AN34" t="str">
        <f t="shared" si="5"/>
        <v>:</v>
      </c>
      <c r="AO34" s="6">
        <f>IFERROR(TIMEVALUE(Tabulka9[[#This Row],[Text6]]),0)</f>
        <v>0</v>
      </c>
      <c r="AP34" t="str">
        <f t="shared" si="6"/>
        <v>:</v>
      </c>
      <c r="AQ34" s="6">
        <f>IFERROR(TIMEVALUE(Tabulka9[[#This Row],[Text8]]),0)</f>
        <v>0</v>
      </c>
      <c r="AR34" t="str">
        <f t="shared" si="7"/>
        <v>:</v>
      </c>
      <c r="AS34" s="6">
        <f>IFERROR(TIMEVALUE(Tabulka9[[#This Row],[Text10]]),0)</f>
        <v>0</v>
      </c>
      <c r="AU34" s="6">
        <f>IFERROR(IF((Tabulka9[[#This Row],[Čas3]]-Tabulka9[[#This Row],[Čas]])&lt;0,0,Tabulka9[[#This Row],[Čas3]]-Tabulka9[[#This Row],[Čas]]),0)</f>
        <v>0</v>
      </c>
      <c r="AV34" s="6">
        <f>IFERROR(IF((Tabulka9[[#This Row],[Čas7]]-Tabulka9[[#This Row],[Čas5]])&lt;0,0,Tabulka9[[#This Row],[Čas7]]-Tabulka9[[#This Row],[Čas5]]),0)</f>
        <v>0</v>
      </c>
      <c r="AW34" s="6">
        <f>IFERROR(IF((Tabulka9[[#This Row],[Čas11]]-Tabulka9[[#This Row],[Čas9]])&lt;0,0,Tabulka9[[#This Row],[Čas11]]-Tabulka9[[#This Row],[Čas9]]),0)</f>
        <v>0</v>
      </c>
      <c r="AY34" s="6">
        <f>IFERROR(Tabulka4[[#This Row],[Pracovní doba - hrubá]]-Tabulka4[[#This Row],[Přestávka]],0)</f>
        <v>0</v>
      </c>
      <c r="BA34" s="6">
        <f>IFERROR(Tabulka10[[#This Row],[Pracovní doba minus přestávka]]-Tabulka4[[#This Row],[Přerušení]],0)</f>
        <v>0</v>
      </c>
      <c r="BB34" s="18">
        <f>HOUR(Tabulka11[[#This Row],[Pracovní doba - čistá]])</f>
        <v>0</v>
      </c>
      <c r="BC34" s="18">
        <f>MINUTE(Tabulka11[[#This Row],[Pracovní doba - čistá]])</f>
        <v>0</v>
      </c>
      <c r="BE34" s="15">
        <f t="shared" si="8"/>
        <v>45225</v>
      </c>
      <c r="BF34" s="15">
        <f>IFERROR(VLOOKUP(Tabulka16[[#This Row],[Svátky]],Tabulka15[Svátky],1,FALSE),0)</f>
        <v>0</v>
      </c>
      <c r="BG34" s="15" t="str">
        <f>IF(Tabulka16[[#This Row],[Vyhledáno v číselníku?]],"Svátek","Všední den")</f>
        <v>Všední den</v>
      </c>
      <c r="BI34" s="109">
        <f>Tabulka11[[#This Row],[Pracovní doba - čistá]]</f>
        <v>0</v>
      </c>
      <c r="BJ34" s="109" t="str">
        <f>IF(Tabulka17[[#This Row],[1 – Ne A]]&gt;Tabulka13[[#This Row],[K odpracování čas]],"OK",Číselník!H$2)</f>
        <v>Doba strávená prací je přesně shodná nebo menší než pracovní doba</v>
      </c>
      <c r="BK34" t="s">
        <v>54</v>
      </c>
      <c r="BL34" s="109">
        <f>Tabulka17[[#This Row],[1 – Ne A]]</f>
        <v>0</v>
      </c>
      <c r="BM34" s="109" t="str">
        <f>IF(Tabulka17[[#This Row],[3 – Dovolená 1/2 dne A]]&gt;Tabulka13[[#This Row],[1/2 k odpracování ]],"OK",Číselník!H$2)</f>
        <v>Doba strávená prací je přesně shodná nebo menší než pracovní doba</v>
      </c>
      <c r="BN34" t="s">
        <v>54</v>
      </c>
      <c r="BO34" t="s">
        <v>54</v>
      </c>
      <c r="BP34" t="s">
        <v>54</v>
      </c>
      <c r="BQ34" t="s">
        <v>54</v>
      </c>
      <c r="BR34" t="s">
        <v>54</v>
      </c>
      <c r="BS34" t="s">
        <v>54</v>
      </c>
      <c r="BT34" t="s">
        <v>54</v>
      </c>
      <c r="BU34" t="s">
        <v>54</v>
      </c>
      <c r="BW34">
        <v>34</v>
      </c>
      <c r="BX34">
        <f t="shared" si="14"/>
        <v>0</v>
      </c>
      <c r="BY34" t="e">
        <f>VLOOKUP(BX34,Tabulka18[],2,FALSE)</f>
        <v>#N/A</v>
      </c>
      <c r="BZ34" t="e">
        <f t="shared" si="15"/>
        <v>#N/A</v>
      </c>
      <c r="CA34" s="115" t="str">
        <f t="shared" ca="1" si="16"/>
        <v>Řádek není vyplněn</v>
      </c>
      <c r="CC34" s="140">
        <f t="shared" si="17"/>
        <v>8</v>
      </c>
      <c r="CD34" s="141">
        <f t="shared" si="18"/>
        <v>15</v>
      </c>
      <c r="CE34" s="145">
        <f t="shared" si="19"/>
        <v>8</v>
      </c>
      <c r="CF34" s="148">
        <f t="shared" si="20"/>
        <v>15</v>
      </c>
    </row>
    <row r="35" spans="1:84" ht="11.45" customHeight="1" x14ac:dyDescent="0.2">
      <c r="A35" s="15">
        <f t="shared" si="0"/>
        <v>45226</v>
      </c>
      <c r="B35" t="str">
        <f t="shared" si="9"/>
        <v>pá</v>
      </c>
      <c r="C35" s="11">
        <v>27</v>
      </c>
      <c r="D35" s="28"/>
      <c r="E35" s="46"/>
      <c r="F35" s="59"/>
      <c r="G35" s="69"/>
      <c r="H35" s="61"/>
      <c r="I35" s="73"/>
      <c r="J35" s="60"/>
      <c r="K35" s="77"/>
      <c r="L35" s="61"/>
      <c r="M35" s="85"/>
      <c r="N35" s="119">
        <f>VLOOKUP(B35,Tabulka5[],2,FALSE)</f>
        <v>7</v>
      </c>
      <c r="O35" s="120">
        <f>VLOOKUP(B35,Tabulka5[],3,FALSE)</f>
        <v>0</v>
      </c>
      <c r="P35" s="123">
        <f t="shared" si="10"/>
        <v>7</v>
      </c>
      <c r="Q35" s="128">
        <f t="shared" si="11"/>
        <v>0</v>
      </c>
      <c r="R35" s="97"/>
      <c r="S35" s="81"/>
      <c r="T35" s="61"/>
      <c r="U35" s="73"/>
      <c r="V35" s="33"/>
      <c r="W35" s="33"/>
      <c r="Y35" t="str">
        <f t="shared" si="1"/>
        <v>7:0</v>
      </c>
      <c r="Z35" s="6">
        <f>TIMEVALUE(Tabulka13[[#This Row],[K odpracování]])</f>
        <v>0.29166666666666669</v>
      </c>
      <c r="AA35" s="6">
        <f>Tabulka13[[#This Row],[K odpracování čas]]/2</f>
        <v>0.14583333333333334</v>
      </c>
      <c r="AB35" t="str">
        <f t="shared" si="2"/>
        <v>7:0</v>
      </c>
      <c r="AC35" s="6">
        <f>TIMEVALUE(Tabulka13[[#This Row],[Vykázáno]])</f>
        <v>0.29166666666666669</v>
      </c>
      <c r="AD35" t="str">
        <f>IF(Tabulka13[[#This Row],[Vykázáno čas]]&lt;Tabulka13[[#This Row],[K odpracování čas]],"Chyba","OK")</f>
        <v>OK</v>
      </c>
      <c r="AE35" s="18" t="str">
        <f>IF(Tabulka4[[#This Row],[Přestávka]]&lt;Tabulka14[Přestávka],"Chyba","OK")</f>
        <v>Chyba</v>
      </c>
      <c r="AH35" t="str">
        <f t="shared" si="12"/>
        <v>:</v>
      </c>
      <c r="AI35" s="6">
        <f t="shared" si="13"/>
        <v>0</v>
      </c>
      <c r="AJ35" t="str">
        <f t="shared" si="3"/>
        <v>:</v>
      </c>
      <c r="AK35" s="6">
        <f>IFERROR(TIMEVALUE(Tabulka9[[#This Row],[Text2]]),0)</f>
        <v>0</v>
      </c>
      <c r="AL35" t="str">
        <f t="shared" si="4"/>
        <v>:</v>
      </c>
      <c r="AM35" s="6">
        <f>IFERROR(TIMEVALUE(Tabulka9[[#This Row],[Text4]]),0)</f>
        <v>0</v>
      </c>
      <c r="AN35" t="str">
        <f t="shared" si="5"/>
        <v>:</v>
      </c>
      <c r="AO35" s="6">
        <f>IFERROR(TIMEVALUE(Tabulka9[[#This Row],[Text6]]),0)</f>
        <v>0</v>
      </c>
      <c r="AP35" t="str">
        <f t="shared" si="6"/>
        <v>:</v>
      </c>
      <c r="AQ35" s="6">
        <f>IFERROR(TIMEVALUE(Tabulka9[[#This Row],[Text8]]),0)</f>
        <v>0</v>
      </c>
      <c r="AR35" t="str">
        <f t="shared" si="7"/>
        <v>:</v>
      </c>
      <c r="AS35" s="6">
        <f>IFERROR(TIMEVALUE(Tabulka9[[#This Row],[Text10]]),0)</f>
        <v>0</v>
      </c>
      <c r="AU35" s="6">
        <f>IFERROR(IF((Tabulka9[[#This Row],[Čas3]]-Tabulka9[[#This Row],[Čas]])&lt;0,0,Tabulka9[[#This Row],[Čas3]]-Tabulka9[[#This Row],[Čas]]),0)</f>
        <v>0</v>
      </c>
      <c r="AV35" s="6">
        <f>IFERROR(IF((Tabulka9[[#This Row],[Čas7]]-Tabulka9[[#This Row],[Čas5]])&lt;0,0,Tabulka9[[#This Row],[Čas7]]-Tabulka9[[#This Row],[Čas5]]),0)</f>
        <v>0</v>
      </c>
      <c r="AW35" s="6">
        <f>IFERROR(IF((Tabulka9[[#This Row],[Čas11]]-Tabulka9[[#This Row],[Čas9]])&lt;0,0,Tabulka9[[#This Row],[Čas11]]-Tabulka9[[#This Row],[Čas9]]),0)</f>
        <v>0</v>
      </c>
      <c r="AY35" s="6">
        <f>IFERROR(Tabulka4[[#This Row],[Pracovní doba - hrubá]]-Tabulka4[[#This Row],[Přestávka]],0)</f>
        <v>0</v>
      </c>
      <c r="BA35" s="6">
        <f>IFERROR(Tabulka10[[#This Row],[Pracovní doba minus přestávka]]-Tabulka4[[#This Row],[Přerušení]],0)</f>
        <v>0</v>
      </c>
      <c r="BB35" s="18">
        <f>HOUR(Tabulka11[[#This Row],[Pracovní doba - čistá]])</f>
        <v>0</v>
      </c>
      <c r="BC35" s="18">
        <f>MINUTE(Tabulka11[[#This Row],[Pracovní doba - čistá]])</f>
        <v>0</v>
      </c>
      <c r="BE35" s="15">
        <f t="shared" si="8"/>
        <v>45226</v>
      </c>
      <c r="BF35" s="15">
        <f>IFERROR(VLOOKUP(Tabulka16[[#This Row],[Svátky]],Tabulka15[Svátky],1,FALSE),0)</f>
        <v>0</v>
      </c>
      <c r="BG35" s="15" t="str">
        <f>IF(Tabulka16[[#This Row],[Vyhledáno v číselníku?]],"Svátek","Všední den")</f>
        <v>Všední den</v>
      </c>
      <c r="BI35" s="109">
        <f>Tabulka11[[#This Row],[Pracovní doba - čistá]]</f>
        <v>0</v>
      </c>
      <c r="BJ35" s="109" t="str">
        <f>IF(Tabulka17[[#This Row],[1 – Ne A]]&gt;Tabulka13[[#This Row],[K odpracování čas]],"OK",Číselník!H$2)</f>
        <v>Doba strávená prací je přesně shodná nebo menší než pracovní doba</v>
      </c>
      <c r="BK35" t="s">
        <v>54</v>
      </c>
      <c r="BL35" s="109">
        <f>Tabulka17[[#This Row],[1 – Ne A]]</f>
        <v>0</v>
      </c>
      <c r="BM35" s="109" t="str">
        <f>IF(Tabulka17[[#This Row],[3 – Dovolená 1/2 dne A]]&gt;Tabulka13[[#This Row],[1/2 k odpracování ]],"OK",Číselník!H$2)</f>
        <v>Doba strávená prací je přesně shodná nebo menší než pracovní doba</v>
      </c>
      <c r="BN35" t="s">
        <v>54</v>
      </c>
      <c r="BO35" t="s">
        <v>54</v>
      </c>
      <c r="BP35" t="s">
        <v>54</v>
      </c>
      <c r="BQ35" t="s">
        <v>54</v>
      </c>
      <c r="BR35" t="s">
        <v>54</v>
      </c>
      <c r="BS35" t="s">
        <v>54</v>
      </c>
      <c r="BT35" t="s">
        <v>54</v>
      </c>
      <c r="BU35" t="s">
        <v>54</v>
      </c>
      <c r="BW35">
        <v>35</v>
      </c>
      <c r="BX35">
        <f t="shared" si="14"/>
        <v>0</v>
      </c>
      <c r="BY35" t="e">
        <f>VLOOKUP(BX35,Tabulka18[],2,FALSE)</f>
        <v>#N/A</v>
      </c>
      <c r="BZ35" t="e">
        <f t="shared" si="15"/>
        <v>#N/A</v>
      </c>
      <c r="CA35" s="115" t="str">
        <f t="shared" ca="1" si="16"/>
        <v>Řádek není vyplněn</v>
      </c>
      <c r="CC35" s="140">
        <f t="shared" si="17"/>
        <v>7</v>
      </c>
      <c r="CD35" s="141">
        <f t="shared" si="18"/>
        <v>0</v>
      </c>
      <c r="CE35" s="145">
        <f t="shared" si="19"/>
        <v>7</v>
      </c>
      <c r="CF35" s="148">
        <f t="shared" si="20"/>
        <v>0</v>
      </c>
    </row>
    <row r="36" spans="1:84" ht="11.45" customHeight="1" x14ac:dyDescent="0.2">
      <c r="A36" s="15">
        <f t="shared" si="0"/>
        <v>45227</v>
      </c>
      <c r="B36" t="str">
        <f t="shared" si="9"/>
        <v>so</v>
      </c>
      <c r="C36" s="12">
        <v>28</v>
      </c>
      <c r="D36" s="29"/>
      <c r="E36" s="46"/>
      <c r="F36" s="59"/>
      <c r="G36" s="69"/>
      <c r="H36" s="61"/>
      <c r="I36" s="73"/>
      <c r="J36" s="60"/>
      <c r="K36" s="77"/>
      <c r="L36" s="61"/>
      <c r="M36" s="85"/>
      <c r="N36" s="119">
        <f>VLOOKUP(B36,Tabulka5[],2,FALSE)</f>
        <v>0</v>
      </c>
      <c r="O36" s="120">
        <f>VLOOKUP(B36,Tabulka5[],3,FALSE)</f>
        <v>0</v>
      </c>
      <c r="P36" s="123">
        <f t="shared" si="10"/>
        <v>0</v>
      </c>
      <c r="Q36" s="128">
        <f t="shared" si="11"/>
        <v>0</v>
      </c>
      <c r="R36" s="97"/>
      <c r="S36" s="81"/>
      <c r="T36" s="61"/>
      <c r="U36" s="73"/>
      <c r="V36" s="33"/>
      <c r="W36" s="33"/>
      <c r="Y36" t="str">
        <f t="shared" si="1"/>
        <v>0:0</v>
      </c>
      <c r="Z36" s="6">
        <f>TIMEVALUE(Tabulka13[[#This Row],[K odpracování]])</f>
        <v>0</v>
      </c>
      <c r="AA36" s="6">
        <f>Tabulka13[[#This Row],[K odpracování čas]]/2</f>
        <v>0</v>
      </c>
      <c r="AB36" t="str">
        <f t="shared" si="2"/>
        <v>0:0</v>
      </c>
      <c r="AC36" s="6">
        <f>TIMEVALUE(Tabulka13[[#This Row],[Vykázáno]])</f>
        <v>0</v>
      </c>
      <c r="AD36" t="str">
        <f>IF(Tabulka13[[#This Row],[Vykázáno čas]]&lt;Tabulka13[[#This Row],[K odpracování čas]],"Chyba","OK")</f>
        <v>OK</v>
      </c>
      <c r="AE36" s="18" t="str">
        <f>IF(Tabulka4[[#This Row],[Přestávka]]&lt;Tabulka14[Přestávka],"Chyba","OK")</f>
        <v>Chyba</v>
      </c>
      <c r="AH36" t="str">
        <f t="shared" si="12"/>
        <v>:</v>
      </c>
      <c r="AI36" s="6">
        <f t="shared" si="13"/>
        <v>0</v>
      </c>
      <c r="AJ36" t="str">
        <f t="shared" si="3"/>
        <v>:</v>
      </c>
      <c r="AK36" s="6">
        <f>IFERROR(TIMEVALUE(Tabulka9[[#This Row],[Text2]]),0)</f>
        <v>0</v>
      </c>
      <c r="AL36" t="str">
        <f t="shared" si="4"/>
        <v>:</v>
      </c>
      <c r="AM36" s="6">
        <f>IFERROR(TIMEVALUE(Tabulka9[[#This Row],[Text4]]),0)</f>
        <v>0</v>
      </c>
      <c r="AN36" t="str">
        <f t="shared" si="5"/>
        <v>:</v>
      </c>
      <c r="AO36" s="6">
        <f>IFERROR(TIMEVALUE(Tabulka9[[#This Row],[Text6]]),0)</f>
        <v>0</v>
      </c>
      <c r="AP36" t="str">
        <f t="shared" si="6"/>
        <v>:</v>
      </c>
      <c r="AQ36" s="6">
        <f>IFERROR(TIMEVALUE(Tabulka9[[#This Row],[Text8]]),0)</f>
        <v>0</v>
      </c>
      <c r="AR36" t="str">
        <f t="shared" si="7"/>
        <v>:</v>
      </c>
      <c r="AS36" s="6">
        <f>IFERROR(TIMEVALUE(Tabulka9[[#This Row],[Text10]]),0)</f>
        <v>0</v>
      </c>
      <c r="AU36" s="6">
        <f>IFERROR(IF((Tabulka9[[#This Row],[Čas3]]-Tabulka9[[#This Row],[Čas]])&lt;0,0,Tabulka9[[#This Row],[Čas3]]-Tabulka9[[#This Row],[Čas]]),0)</f>
        <v>0</v>
      </c>
      <c r="AV36" s="6">
        <f>IFERROR(IF((Tabulka9[[#This Row],[Čas7]]-Tabulka9[[#This Row],[Čas5]])&lt;0,0,Tabulka9[[#This Row],[Čas7]]-Tabulka9[[#This Row],[Čas5]]),0)</f>
        <v>0</v>
      </c>
      <c r="AW36" s="6">
        <f>IFERROR(IF((Tabulka9[[#This Row],[Čas11]]-Tabulka9[[#This Row],[Čas9]])&lt;0,0,Tabulka9[[#This Row],[Čas11]]-Tabulka9[[#This Row],[Čas9]]),0)</f>
        <v>0</v>
      </c>
      <c r="AY36" s="6">
        <f>IFERROR(Tabulka4[[#This Row],[Pracovní doba - hrubá]]-Tabulka4[[#This Row],[Přestávka]],0)</f>
        <v>0</v>
      </c>
      <c r="BA36" s="6">
        <f>IFERROR(Tabulka10[[#This Row],[Pracovní doba minus přestávka]]-Tabulka4[[#This Row],[Přerušení]],0)</f>
        <v>0</v>
      </c>
      <c r="BB36" s="18">
        <f>HOUR(Tabulka11[[#This Row],[Pracovní doba - čistá]])</f>
        <v>0</v>
      </c>
      <c r="BC36" s="18">
        <f>MINUTE(Tabulka11[[#This Row],[Pracovní doba - čistá]])</f>
        <v>0</v>
      </c>
      <c r="BE36" s="15">
        <f t="shared" si="8"/>
        <v>45227</v>
      </c>
      <c r="BF36" s="15">
        <f>IFERROR(VLOOKUP(Tabulka16[[#This Row],[Svátky]],Tabulka15[Svátky],1,FALSE),0)</f>
        <v>45227</v>
      </c>
      <c r="BG36" s="15" t="str">
        <f>IF(Tabulka16[[#This Row],[Vyhledáno v číselníku?]],"Svátek","Všední den")</f>
        <v>Svátek</v>
      </c>
      <c r="BI36" s="109">
        <f>Tabulka11[[#This Row],[Pracovní doba - čistá]]</f>
        <v>0</v>
      </c>
      <c r="BJ36" s="109" t="str">
        <f>IF(Tabulka17[[#This Row],[1 – Ne A]]&gt;Tabulka13[[#This Row],[K odpracování čas]],"OK",Číselník!H$2)</f>
        <v>Doba strávená prací je přesně shodná nebo menší než pracovní doba</v>
      </c>
      <c r="BK36" t="s">
        <v>54</v>
      </c>
      <c r="BL36" s="109">
        <f>Tabulka17[[#This Row],[1 – Ne A]]</f>
        <v>0</v>
      </c>
      <c r="BM36" s="109" t="str">
        <f>IF(Tabulka17[[#This Row],[3 – Dovolená 1/2 dne A]]&gt;Tabulka13[[#This Row],[1/2 k odpracování ]],"OK",Číselník!H$2)</f>
        <v>Doba strávená prací je přesně shodná nebo menší než pracovní doba</v>
      </c>
      <c r="BN36" t="s">
        <v>54</v>
      </c>
      <c r="BO36" t="s">
        <v>54</v>
      </c>
      <c r="BP36" t="s">
        <v>54</v>
      </c>
      <c r="BQ36" t="s">
        <v>54</v>
      </c>
      <c r="BR36" t="s">
        <v>54</v>
      </c>
      <c r="BS36" t="s">
        <v>54</v>
      </c>
      <c r="BT36" t="s">
        <v>54</v>
      </c>
      <c r="BU36" t="s">
        <v>54</v>
      </c>
      <c r="BW36">
        <v>36</v>
      </c>
      <c r="BX36">
        <f t="shared" si="14"/>
        <v>0</v>
      </c>
      <c r="BY36" t="e">
        <f>VLOOKUP(BX36,Tabulka18[],2,FALSE)</f>
        <v>#N/A</v>
      </c>
      <c r="BZ36" t="e">
        <f t="shared" si="15"/>
        <v>#N/A</v>
      </c>
      <c r="CA36" s="115" t="str">
        <f t="shared" ca="1" si="16"/>
        <v>Řádek není vyplněn</v>
      </c>
      <c r="CC36" s="140">
        <f t="shared" si="17"/>
        <v>0</v>
      </c>
      <c r="CD36" s="141">
        <f t="shared" si="18"/>
        <v>0</v>
      </c>
      <c r="CE36" s="145">
        <f t="shared" si="19"/>
        <v>0</v>
      </c>
      <c r="CF36" s="148">
        <f t="shared" si="20"/>
        <v>0</v>
      </c>
    </row>
    <row r="37" spans="1:84" ht="11.45" customHeight="1" x14ac:dyDescent="0.2">
      <c r="A37" s="15">
        <f t="shared" si="0"/>
        <v>45228</v>
      </c>
      <c r="B37" t="str">
        <f t="shared" si="9"/>
        <v>ne</v>
      </c>
      <c r="C37" s="11">
        <v>29</v>
      </c>
      <c r="D37" s="28"/>
      <c r="E37" s="46"/>
      <c r="F37" s="59"/>
      <c r="G37" s="69"/>
      <c r="H37" s="61"/>
      <c r="I37" s="73"/>
      <c r="J37" s="60"/>
      <c r="K37" s="77"/>
      <c r="L37" s="61"/>
      <c r="M37" s="85"/>
      <c r="N37" s="119">
        <f>VLOOKUP(B37,Tabulka5[],2,FALSE)</f>
        <v>0</v>
      </c>
      <c r="O37" s="120">
        <f>VLOOKUP(B37,Tabulka5[],3,FALSE)</f>
        <v>0</v>
      </c>
      <c r="P37" s="123">
        <f t="shared" si="10"/>
        <v>0</v>
      </c>
      <c r="Q37" s="128">
        <f t="shared" si="11"/>
        <v>0</v>
      </c>
      <c r="R37" s="97"/>
      <c r="S37" s="81"/>
      <c r="T37" s="61"/>
      <c r="U37" s="73"/>
      <c r="V37" s="33"/>
      <c r="W37" s="33"/>
      <c r="Y37" t="str">
        <f t="shared" si="1"/>
        <v>0:0</v>
      </c>
      <c r="Z37" s="6">
        <f>TIMEVALUE(Tabulka13[[#This Row],[K odpracování]])</f>
        <v>0</v>
      </c>
      <c r="AA37" s="6">
        <f>Tabulka13[[#This Row],[K odpracování čas]]/2</f>
        <v>0</v>
      </c>
      <c r="AB37" t="str">
        <f t="shared" si="2"/>
        <v>0:0</v>
      </c>
      <c r="AC37" s="6">
        <f>TIMEVALUE(Tabulka13[[#This Row],[Vykázáno]])</f>
        <v>0</v>
      </c>
      <c r="AD37" t="str">
        <f>IF(Tabulka13[[#This Row],[Vykázáno čas]]&lt;Tabulka13[[#This Row],[K odpracování čas]],"Chyba","OK")</f>
        <v>OK</v>
      </c>
      <c r="AE37" s="18" t="str">
        <f>IF(Tabulka4[[#This Row],[Přestávka]]&lt;Tabulka14[Přestávka],"Chyba","OK")</f>
        <v>Chyba</v>
      </c>
      <c r="AH37" t="str">
        <f t="shared" si="12"/>
        <v>:</v>
      </c>
      <c r="AI37" s="6">
        <f t="shared" si="13"/>
        <v>0</v>
      </c>
      <c r="AJ37" t="str">
        <f t="shared" si="3"/>
        <v>:</v>
      </c>
      <c r="AK37" s="6">
        <f>IFERROR(TIMEVALUE(Tabulka9[[#This Row],[Text2]]),0)</f>
        <v>0</v>
      </c>
      <c r="AL37" t="str">
        <f t="shared" si="4"/>
        <v>:</v>
      </c>
      <c r="AM37" s="6">
        <f>IFERROR(TIMEVALUE(Tabulka9[[#This Row],[Text4]]),0)</f>
        <v>0</v>
      </c>
      <c r="AN37" t="str">
        <f t="shared" si="5"/>
        <v>:</v>
      </c>
      <c r="AO37" s="6">
        <f>IFERROR(TIMEVALUE(Tabulka9[[#This Row],[Text6]]),0)</f>
        <v>0</v>
      </c>
      <c r="AP37" t="str">
        <f t="shared" si="6"/>
        <v>:</v>
      </c>
      <c r="AQ37" s="6">
        <f>IFERROR(TIMEVALUE(Tabulka9[[#This Row],[Text8]]),0)</f>
        <v>0</v>
      </c>
      <c r="AR37" t="str">
        <f t="shared" si="7"/>
        <v>:</v>
      </c>
      <c r="AS37" s="6">
        <f>IFERROR(TIMEVALUE(Tabulka9[[#This Row],[Text10]]),0)</f>
        <v>0</v>
      </c>
      <c r="AU37" s="6">
        <f>IFERROR(IF((Tabulka9[[#This Row],[Čas3]]-Tabulka9[[#This Row],[Čas]])&lt;0,0,Tabulka9[[#This Row],[Čas3]]-Tabulka9[[#This Row],[Čas]]),0)</f>
        <v>0</v>
      </c>
      <c r="AV37" s="6">
        <f>IFERROR(IF((Tabulka9[[#This Row],[Čas7]]-Tabulka9[[#This Row],[Čas5]])&lt;0,0,Tabulka9[[#This Row],[Čas7]]-Tabulka9[[#This Row],[Čas5]]),0)</f>
        <v>0</v>
      </c>
      <c r="AW37" s="6">
        <f>IFERROR(IF((Tabulka9[[#This Row],[Čas11]]-Tabulka9[[#This Row],[Čas9]])&lt;0,0,Tabulka9[[#This Row],[Čas11]]-Tabulka9[[#This Row],[Čas9]]),0)</f>
        <v>0</v>
      </c>
      <c r="AY37" s="6">
        <f>IFERROR(Tabulka4[[#This Row],[Pracovní doba - hrubá]]-Tabulka4[[#This Row],[Přestávka]],0)</f>
        <v>0</v>
      </c>
      <c r="BA37" s="6">
        <f>IFERROR(Tabulka10[[#This Row],[Pracovní doba minus přestávka]]-Tabulka4[[#This Row],[Přerušení]],0)</f>
        <v>0</v>
      </c>
      <c r="BB37" s="18">
        <f>HOUR(Tabulka11[[#This Row],[Pracovní doba - čistá]])</f>
        <v>0</v>
      </c>
      <c r="BC37" s="18">
        <f>MINUTE(Tabulka11[[#This Row],[Pracovní doba - čistá]])</f>
        <v>0</v>
      </c>
      <c r="BE37" s="15">
        <f t="shared" si="8"/>
        <v>45228</v>
      </c>
      <c r="BF37" s="15">
        <f>IFERROR(VLOOKUP(Tabulka16[[#This Row],[Svátky]],Tabulka15[Svátky],1,FALSE),0)</f>
        <v>0</v>
      </c>
      <c r="BG37" s="15" t="str">
        <f>IF(Tabulka16[[#This Row],[Vyhledáno v číselníku?]],"Svátek","Všední den")</f>
        <v>Všední den</v>
      </c>
      <c r="BI37" s="109">
        <f>Tabulka11[[#This Row],[Pracovní doba - čistá]]</f>
        <v>0</v>
      </c>
      <c r="BJ37" s="109" t="str">
        <f>IF(Tabulka17[[#This Row],[1 – Ne A]]&gt;Tabulka13[[#This Row],[K odpracování čas]],"OK",Číselník!H$2)</f>
        <v>Doba strávená prací je přesně shodná nebo menší než pracovní doba</v>
      </c>
      <c r="BK37" t="s">
        <v>54</v>
      </c>
      <c r="BL37" s="109">
        <f>Tabulka17[[#This Row],[1 – Ne A]]</f>
        <v>0</v>
      </c>
      <c r="BM37" s="109" t="str">
        <f>IF(Tabulka17[[#This Row],[3 – Dovolená 1/2 dne A]]&gt;Tabulka13[[#This Row],[1/2 k odpracování ]],"OK",Číselník!H$2)</f>
        <v>Doba strávená prací je přesně shodná nebo menší než pracovní doba</v>
      </c>
      <c r="BN37" t="s">
        <v>54</v>
      </c>
      <c r="BO37" t="s">
        <v>54</v>
      </c>
      <c r="BP37" t="s">
        <v>54</v>
      </c>
      <c r="BQ37" t="s">
        <v>54</v>
      </c>
      <c r="BR37" t="s">
        <v>54</v>
      </c>
      <c r="BS37" t="s">
        <v>54</v>
      </c>
      <c r="BT37" t="s">
        <v>54</v>
      </c>
      <c r="BU37" t="s">
        <v>54</v>
      </c>
      <c r="BW37">
        <v>37</v>
      </c>
      <c r="BX37">
        <f t="shared" si="14"/>
        <v>0</v>
      </c>
      <c r="BY37" t="e">
        <f>VLOOKUP(BX37,Tabulka18[],2,FALSE)</f>
        <v>#N/A</v>
      </c>
      <c r="BZ37" t="e">
        <f t="shared" si="15"/>
        <v>#N/A</v>
      </c>
      <c r="CA37" s="115" t="str">
        <f t="shared" ca="1" si="16"/>
        <v>Řádek není vyplněn</v>
      </c>
      <c r="CC37" s="140">
        <f t="shared" si="17"/>
        <v>0</v>
      </c>
      <c r="CD37" s="141">
        <f t="shared" si="18"/>
        <v>0</v>
      </c>
      <c r="CE37" s="145">
        <f t="shared" si="19"/>
        <v>0</v>
      </c>
      <c r="CF37" s="148">
        <f t="shared" si="20"/>
        <v>0</v>
      </c>
    </row>
    <row r="38" spans="1:84" ht="11.45" customHeight="1" x14ac:dyDescent="0.2">
      <c r="A38" s="15">
        <f t="shared" si="0"/>
        <v>45229</v>
      </c>
      <c r="B38" t="str">
        <f t="shared" si="9"/>
        <v>po</v>
      </c>
      <c r="C38" s="12">
        <v>30</v>
      </c>
      <c r="D38" s="29"/>
      <c r="E38" s="46"/>
      <c r="F38" s="59"/>
      <c r="G38" s="69"/>
      <c r="H38" s="61"/>
      <c r="I38" s="73"/>
      <c r="J38" s="60"/>
      <c r="K38" s="77"/>
      <c r="L38" s="61"/>
      <c r="M38" s="85"/>
      <c r="N38" s="119">
        <f>VLOOKUP(B38,Tabulka5[],2,FALSE)</f>
        <v>8</v>
      </c>
      <c r="O38" s="120">
        <f>VLOOKUP(B38,Tabulka5[],3,FALSE)</f>
        <v>15</v>
      </c>
      <c r="P38" s="123">
        <f t="shared" si="10"/>
        <v>8</v>
      </c>
      <c r="Q38" s="128">
        <f t="shared" si="11"/>
        <v>15</v>
      </c>
      <c r="R38" s="97"/>
      <c r="S38" s="81"/>
      <c r="T38" s="61"/>
      <c r="U38" s="73"/>
      <c r="V38" s="33"/>
      <c r="W38" s="33"/>
      <c r="Y38" t="str">
        <f t="shared" si="1"/>
        <v>8:15</v>
      </c>
      <c r="Z38" s="6">
        <f>TIMEVALUE(Tabulka13[[#This Row],[K odpracování]])</f>
        <v>0.34375</v>
      </c>
      <c r="AA38" s="6">
        <f>Tabulka13[[#This Row],[K odpracování čas]]/2</f>
        <v>0.171875</v>
      </c>
      <c r="AB38" t="str">
        <f t="shared" si="2"/>
        <v>8:15</v>
      </c>
      <c r="AC38" s="6">
        <f>TIMEVALUE(Tabulka13[[#This Row],[Vykázáno]])</f>
        <v>0.34375</v>
      </c>
      <c r="AD38" t="str">
        <f>IF(Tabulka13[[#This Row],[Vykázáno čas]]&lt;Tabulka13[[#This Row],[K odpracování čas]],"Chyba","OK")</f>
        <v>OK</v>
      </c>
      <c r="AE38" s="18" t="str">
        <f>IF(Tabulka4[[#This Row],[Přestávka]]&lt;Tabulka14[Přestávka],"Chyba","OK")</f>
        <v>Chyba</v>
      </c>
      <c r="AH38" t="str">
        <f t="shared" si="12"/>
        <v>:</v>
      </c>
      <c r="AI38" s="6">
        <f t="shared" si="13"/>
        <v>0</v>
      </c>
      <c r="AJ38" t="str">
        <f t="shared" si="3"/>
        <v>:</v>
      </c>
      <c r="AK38" s="6">
        <f>IFERROR(TIMEVALUE(Tabulka9[[#This Row],[Text2]]),0)</f>
        <v>0</v>
      </c>
      <c r="AL38" t="str">
        <f t="shared" si="4"/>
        <v>:</v>
      </c>
      <c r="AM38" s="6">
        <f>IFERROR(TIMEVALUE(Tabulka9[[#This Row],[Text4]]),0)</f>
        <v>0</v>
      </c>
      <c r="AN38" t="str">
        <f t="shared" si="5"/>
        <v>:</v>
      </c>
      <c r="AO38" s="6">
        <f>IFERROR(TIMEVALUE(Tabulka9[[#This Row],[Text6]]),0)</f>
        <v>0</v>
      </c>
      <c r="AP38" t="str">
        <f t="shared" si="6"/>
        <v>:</v>
      </c>
      <c r="AQ38" s="6">
        <f>IFERROR(TIMEVALUE(Tabulka9[[#This Row],[Text8]]),0)</f>
        <v>0</v>
      </c>
      <c r="AR38" t="str">
        <f t="shared" si="7"/>
        <v>:</v>
      </c>
      <c r="AS38" s="6">
        <f>IFERROR(TIMEVALUE(Tabulka9[[#This Row],[Text10]]),0)</f>
        <v>0</v>
      </c>
      <c r="AU38" s="6">
        <f>IFERROR(IF((Tabulka9[[#This Row],[Čas3]]-Tabulka9[[#This Row],[Čas]])&lt;0,0,Tabulka9[[#This Row],[Čas3]]-Tabulka9[[#This Row],[Čas]]),0)</f>
        <v>0</v>
      </c>
      <c r="AV38" s="6">
        <f>IFERROR(IF((Tabulka9[[#This Row],[Čas7]]-Tabulka9[[#This Row],[Čas5]])&lt;0,0,Tabulka9[[#This Row],[Čas7]]-Tabulka9[[#This Row],[Čas5]]),0)</f>
        <v>0</v>
      </c>
      <c r="AW38" s="6">
        <f>IFERROR(IF((Tabulka9[[#This Row],[Čas11]]-Tabulka9[[#This Row],[Čas9]])&lt;0,0,Tabulka9[[#This Row],[Čas11]]-Tabulka9[[#This Row],[Čas9]]),0)</f>
        <v>0</v>
      </c>
      <c r="AY38" s="6">
        <f>IFERROR(Tabulka4[[#This Row],[Pracovní doba - hrubá]]-Tabulka4[[#This Row],[Přestávka]],0)</f>
        <v>0</v>
      </c>
      <c r="BA38" s="6">
        <f>IFERROR(Tabulka10[[#This Row],[Pracovní doba minus přestávka]]-Tabulka4[[#This Row],[Přerušení]],0)</f>
        <v>0</v>
      </c>
      <c r="BB38" s="18">
        <f>HOUR(Tabulka11[[#This Row],[Pracovní doba - čistá]])</f>
        <v>0</v>
      </c>
      <c r="BC38" s="18">
        <f>MINUTE(Tabulka11[[#This Row],[Pracovní doba - čistá]])</f>
        <v>0</v>
      </c>
      <c r="BE38" s="15">
        <f t="shared" si="8"/>
        <v>45229</v>
      </c>
      <c r="BF38" s="15">
        <f>IFERROR(VLOOKUP(Tabulka16[[#This Row],[Svátky]],Tabulka15[Svátky],1,FALSE),0)</f>
        <v>0</v>
      </c>
      <c r="BG38" s="15" t="str">
        <f>IF(Tabulka16[[#This Row],[Vyhledáno v číselníku?]],"Svátek","Všední den")</f>
        <v>Všední den</v>
      </c>
      <c r="BI38" s="109">
        <f>Tabulka11[[#This Row],[Pracovní doba - čistá]]</f>
        <v>0</v>
      </c>
      <c r="BJ38" s="109" t="str">
        <f>IF(Tabulka17[[#This Row],[1 – Ne A]]&gt;Tabulka13[[#This Row],[K odpracování čas]],"OK",Číselník!H$2)</f>
        <v>Doba strávená prací je přesně shodná nebo menší než pracovní doba</v>
      </c>
      <c r="BK38" t="s">
        <v>54</v>
      </c>
      <c r="BL38" s="109">
        <f>Tabulka17[[#This Row],[1 – Ne A]]</f>
        <v>0</v>
      </c>
      <c r="BM38" s="109" t="str">
        <f>IF(Tabulka17[[#This Row],[3 – Dovolená 1/2 dne A]]&gt;Tabulka13[[#This Row],[1/2 k odpracování ]],"OK",Číselník!H$2)</f>
        <v>Doba strávená prací je přesně shodná nebo menší než pracovní doba</v>
      </c>
      <c r="BN38" t="s">
        <v>54</v>
      </c>
      <c r="BO38" t="s">
        <v>54</v>
      </c>
      <c r="BP38" t="s">
        <v>54</v>
      </c>
      <c r="BQ38" t="s">
        <v>54</v>
      </c>
      <c r="BR38" t="s">
        <v>54</v>
      </c>
      <c r="BS38" t="s">
        <v>54</v>
      </c>
      <c r="BT38" t="s">
        <v>54</v>
      </c>
      <c r="BU38" t="s">
        <v>54</v>
      </c>
      <c r="BW38">
        <v>38</v>
      </c>
      <c r="BX38">
        <f t="shared" si="14"/>
        <v>0</v>
      </c>
      <c r="BY38" t="e">
        <f>VLOOKUP(BX38,Tabulka18[],2,FALSE)</f>
        <v>#N/A</v>
      </c>
      <c r="BZ38" t="e">
        <f t="shared" si="15"/>
        <v>#N/A</v>
      </c>
      <c r="CA38" s="115" t="str">
        <f t="shared" ca="1" si="16"/>
        <v>Řádek není vyplněn</v>
      </c>
      <c r="CC38" s="140">
        <f t="shared" si="17"/>
        <v>8</v>
      </c>
      <c r="CD38" s="141">
        <f t="shared" si="18"/>
        <v>15</v>
      </c>
      <c r="CE38" s="145">
        <f t="shared" si="19"/>
        <v>8</v>
      </c>
      <c r="CF38" s="148">
        <f t="shared" si="20"/>
        <v>15</v>
      </c>
    </row>
    <row r="39" spans="1:84" ht="11.45" customHeight="1" thickBot="1" x14ac:dyDescent="0.25">
      <c r="A39" s="15">
        <f t="shared" si="0"/>
        <v>45230</v>
      </c>
      <c r="B39" t="str">
        <f t="shared" si="9"/>
        <v>út</v>
      </c>
      <c r="C39" s="17">
        <v>31</v>
      </c>
      <c r="D39" s="31"/>
      <c r="E39" s="48"/>
      <c r="F39" s="65"/>
      <c r="G39" s="71"/>
      <c r="H39" s="67"/>
      <c r="I39" s="75"/>
      <c r="J39" s="66"/>
      <c r="K39" s="79"/>
      <c r="L39" s="67"/>
      <c r="M39" s="87"/>
      <c r="N39" s="121">
        <f>VLOOKUP(B39,Tabulka5[],2,FALSE)</f>
        <v>8</v>
      </c>
      <c r="O39" s="122">
        <f>VLOOKUP(B39,Tabulka5[],3,FALSE)</f>
        <v>15</v>
      </c>
      <c r="P39" s="124">
        <f t="shared" si="10"/>
        <v>8</v>
      </c>
      <c r="Q39" s="129">
        <f t="shared" si="11"/>
        <v>15</v>
      </c>
      <c r="R39" s="99"/>
      <c r="S39" s="83"/>
      <c r="T39" s="67"/>
      <c r="U39" s="75"/>
      <c r="V39" s="35"/>
      <c r="W39" s="35"/>
      <c r="Y39" t="str">
        <f t="shared" si="1"/>
        <v>8:15</v>
      </c>
      <c r="Z39" s="6">
        <f>TIMEVALUE(Tabulka13[[#This Row],[K odpracování]])</f>
        <v>0.34375</v>
      </c>
      <c r="AA39" s="6">
        <f>Tabulka13[[#This Row],[K odpracování čas]]/2</f>
        <v>0.171875</v>
      </c>
      <c r="AB39" t="str">
        <f t="shared" si="2"/>
        <v>8:15</v>
      </c>
      <c r="AC39" s="6">
        <f>TIMEVALUE(Tabulka13[[#This Row],[Vykázáno]])</f>
        <v>0.34375</v>
      </c>
      <c r="AD39" t="str">
        <f>IF(Tabulka13[[#This Row],[Vykázáno čas]]&lt;Tabulka13[[#This Row],[K odpracování čas]],"Chyba","OK")</f>
        <v>OK</v>
      </c>
      <c r="AE39" s="18" t="str">
        <f>IF(Tabulka4[[#This Row],[Přestávka]]&lt;Tabulka14[Přestávka],"Chyba","OK")</f>
        <v>Chyba</v>
      </c>
      <c r="AH39" t="str">
        <f t="shared" si="12"/>
        <v>:</v>
      </c>
      <c r="AI39" s="6">
        <f t="shared" si="13"/>
        <v>0</v>
      </c>
      <c r="AJ39" t="str">
        <f t="shared" si="3"/>
        <v>:</v>
      </c>
      <c r="AK39" s="6">
        <f>IFERROR(TIMEVALUE(Tabulka9[[#This Row],[Text2]]),0)</f>
        <v>0</v>
      </c>
      <c r="AL39" t="str">
        <f t="shared" si="4"/>
        <v>:</v>
      </c>
      <c r="AM39" s="6">
        <f>IFERROR(TIMEVALUE(Tabulka9[[#This Row],[Text4]]),0)</f>
        <v>0</v>
      </c>
      <c r="AN39" t="str">
        <f t="shared" si="5"/>
        <v>:</v>
      </c>
      <c r="AO39" s="6">
        <f>IFERROR(TIMEVALUE(Tabulka9[[#This Row],[Text6]]),0)</f>
        <v>0</v>
      </c>
      <c r="AP39" t="str">
        <f t="shared" si="6"/>
        <v>:</v>
      </c>
      <c r="AQ39" s="6">
        <f>IFERROR(TIMEVALUE(Tabulka9[[#This Row],[Text8]]),0)</f>
        <v>0</v>
      </c>
      <c r="AR39" t="str">
        <f t="shared" si="7"/>
        <v>:</v>
      </c>
      <c r="AS39" s="6">
        <f>IFERROR(TIMEVALUE(Tabulka9[[#This Row],[Text10]]),0)</f>
        <v>0</v>
      </c>
      <c r="AU39" s="6">
        <f>IFERROR(IF((Tabulka9[[#This Row],[Čas3]]-Tabulka9[[#This Row],[Čas]])&lt;0,0,Tabulka9[[#This Row],[Čas3]]-Tabulka9[[#This Row],[Čas]]),0)</f>
        <v>0</v>
      </c>
      <c r="AV39" s="6">
        <f>IFERROR(IF((Tabulka9[[#This Row],[Čas7]]-Tabulka9[[#This Row],[Čas5]])&lt;0,0,Tabulka9[[#This Row],[Čas7]]-Tabulka9[[#This Row],[Čas5]]),0)</f>
        <v>0</v>
      </c>
      <c r="AW39" s="6">
        <f>IFERROR(IF((Tabulka9[[#This Row],[Čas11]]-Tabulka9[[#This Row],[Čas9]])&lt;0,0,Tabulka9[[#This Row],[Čas11]]-Tabulka9[[#This Row],[Čas9]]),0)</f>
        <v>0</v>
      </c>
      <c r="AY39" s="6">
        <f>IFERROR(Tabulka4[[#This Row],[Pracovní doba - hrubá]]-Tabulka4[[#This Row],[Přestávka]],0)</f>
        <v>0</v>
      </c>
      <c r="BA39" s="6">
        <f>IFERROR(Tabulka10[[#This Row],[Pracovní doba minus přestávka]]-Tabulka4[[#This Row],[Přerušení]],0)</f>
        <v>0</v>
      </c>
      <c r="BB39" s="18">
        <f>HOUR(Tabulka11[[#This Row],[Pracovní doba - čistá]])</f>
        <v>0</v>
      </c>
      <c r="BC39" s="18">
        <f>MINUTE(Tabulka11[[#This Row],[Pracovní doba - čistá]])</f>
        <v>0</v>
      </c>
      <c r="BE39" s="15">
        <f t="shared" si="8"/>
        <v>45230</v>
      </c>
      <c r="BF39" s="15">
        <f>IFERROR(VLOOKUP(Tabulka16[[#This Row],[Svátky]],Tabulka15[Svátky],1,FALSE),0)</f>
        <v>0</v>
      </c>
      <c r="BG39" s="15" t="str">
        <f>IF(Tabulka16[[#This Row],[Vyhledáno v číselníku?]],"Svátek","Všední den")</f>
        <v>Všední den</v>
      </c>
      <c r="BI39" s="109">
        <f>Tabulka11[[#This Row],[Pracovní doba - čistá]]</f>
        <v>0</v>
      </c>
      <c r="BJ39" s="109" t="str">
        <f>IF(Tabulka17[[#This Row],[1 – Ne A]]&gt;Tabulka13[[#This Row],[K odpracování čas]],"OK",Číselník!H$2)</f>
        <v>Doba strávená prací je přesně shodná nebo menší než pracovní doba</v>
      </c>
      <c r="BK39" t="s">
        <v>54</v>
      </c>
      <c r="BL39" s="109">
        <f>Tabulka17[[#This Row],[1 – Ne A]]</f>
        <v>0</v>
      </c>
      <c r="BM39" s="109" t="str">
        <f>IF(Tabulka17[[#This Row],[3 – Dovolená 1/2 dne A]]&gt;Tabulka13[[#This Row],[1/2 k odpracování ]],"OK",Číselník!H$2)</f>
        <v>Doba strávená prací je přesně shodná nebo menší než pracovní doba</v>
      </c>
      <c r="BN39" t="s">
        <v>54</v>
      </c>
      <c r="BO39" t="s">
        <v>54</v>
      </c>
      <c r="BP39" t="s">
        <v>54</v>
      </c>
      <c r="BQ39" t="s">
        <v>54</v>
      </c>
      <c r="BR39" t="s">
        <v>54</v>
      </c>
      <c r="BS39" t="s">
        <v>54</v>
      </c>
      <c r="BT39" t="s">
        <v>54</v>
      </c>
      <c r="BU39" t="s">
        <v>54</v>
      </c>
      <c r="BW39">
        <v>39</v>
      </c>
      <c r="BX39">
        <f t="shared" si="14"/>
        <v>0</v>
      </c>
      <c r="BY39" t="e">
        <f>VLOOKUP(BX39,Tabulka18[],2,FALSE)</f>
        <v>#N/A</v>
      </c>
      <c r="BZ39" t="e">
        <f t="shared" si="15"/>
        <v>#N/A</v>
      </c>
      <c r="CA39" s="115" t="str">
        <f t="shared" ca="1" si="16"/>
        <v>Řádek není vyplněn</v>
      </c>
      <c r="CC39" s="142">
        <f t="shared" si="17"/>
        <v>8</v>
      </c>
      <c r="CD39" s="143">
        <f t="shared" si="18"/>
        <v>15</v>
      </c>
      <c r="CE39" s="146">
        <f t="shared" si="19"/>
        <v>8</v>
      </c>
      <c r="CF39" s="149">
        <f t="shared" si="20"/>
        <v>15</v>
      </c>
    </row>
    <row r="40" spans="1:84" x14ac:dyDescent="0.2">
      <c r="C40" s="13"/>
      <c r="D40" s="13"/>
      <c r="E40" s="4"/>
      <c r="F40" s="4"/>
      <c r="G40" s="4"/>
      <c r="H40" s="4"/>
      <c r="I40" s="4"/>
      <c r="J40" s="4"/>
      <c r="K40" s="4"/>
      <c r="L40" s="4"/>
      <c r="M40" s="4"/>
      <c r="N40" s="13"/>
      <c r="O40" s="13"/>
      <c r="P40" s="13"/>
      <c r="Q40" s="9"/>
      <c r="R40" s="9"/>
      <c r="S40" s="9"/>
      <c r="T40" s="4"/>
      <c r="U40" s="4"/>
      <c r="V40" s="4"/>
      <c r="W40" s="4"/>
    </row>
    <row r="41" spans="1:84" x14ac:dyDescent="0.2">
      <c r="C41" s="152" t="s">
        <v>237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BI41" t="s">
        <v>111</v>
      </c>
      <c r="BJ41" s="90">
        <v>62</v>
      </c>
      <c r="BK41" s="111">
        <v>63</v>
      </c>
      <c r="BL41" s="90">
        <v>64</v>
      </c>
      <c r="BM41" s="90">
        <v>65</v>
      </c>
      <c r="BN41" s="111">
        <v>66</v>
      </c>
      <c r="BO41" s="90">
        <v>67</v>
      </c>
      <c r="BP41" s="90">
        <v>68</v>
      </c>
      <c r="BQ41" s="111">
        <v>69</v>
      </c>
      <c r="BR41" s="90">
        <v>70</v>
      </c>
      <c r="BS41" s="90">
        <v>71</v>
      </c>
      <c r="BT41" s="111">
        <v>72</v>
      </c>
      <c r="BU41" s="90">
        <v>73</v>
      </c>
    </row>
    <row r="42" spans="1:84" x14ac:dyDescent="0.2"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84" x14ac:dyDescent="0.2"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84" x14ac:dyDescent="0.2"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</row>
    <row r="45" spans="1:84" ht="20.25" customHeight="1" x14ac:dyDescent="0.2"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</row>
    <row r="47" spans="1:84" x14ac:dyDescent="0.2">
      <c r="D47" s="5" t="s">
        <v>123</v>
      </c>
      <c r="E47" s="150"/>
      <c r="F47" s="36"/>
      <c r="G47" s="36"/>
      <c r="H47" s="5"/>
      <c r="I47" s="5"/>
      <c r="J47" s="5"/>
      <c r="K47" s="5"/>
      <c r="L47" s="4"/>
      <c r="M47" s="4"/>
      <c r="N47" s="4"/>
      <c r="O47" s="9"/>
      <c r="P47" s="9"/>
      <c r="Q47" s="9"/>
      <c r="R47" s="9"/>
      <c r="S47" s="9"/>
      <c r="T47" s="5" t="s">
        <v>11</v>
      </c>
      <c r="U47" s="4"/>
      <c r="V47" s="4"/>
      <c r="W47" s="4"/>
    </row>
  </sheetData>
  <protectedRanges>
    <protectedRange sqref="E9:N39" name="Oblast4"/>
    <protectedRange sqref="K4 N4:N5 M4:M6 L5:L6" name="Oblast1"/>
    <protectedRange sqref="T1:W2" name="Oblast2"/>
  </protectedRanges>
  <mergeCells count="39">
    <mergeCell ref="P2:V2"/>
    <mergeCell ref="C1:E1"/>
    <mergeCell ref="C4:I4"/>
    <mergeCell ref="C2:D2"/>
    <mergeCell ref="P1:S1"/>
    <mergeCell ref="E2:H2"/>
    <mergeCell ref="M4:N4"/>
    <mergeCell ref="K4:L4"/>
    <mergeCell ref="L1:O1"/>
    <mergeCell ref="L2:O2"/>
    <mergeCell ref="E6:E8"/>
    <mergeCell ref="F6:I6"/>
    <mergeCell ref="J6:M6"/>
    <mergeCell ref="AH7:AI7"/>
    <mergeCell ref="AJ7:AK7"/>
    <mergeCell ref="AH6:AK6"/>
    <mergeCell ref="W6:W8"/>
    <mergeCell ref="N6:O7"/>
    <mergeCell ref="R7:S7"/>
    <mergeCell ref="T7:U7"/>
    <mergeCell ref="R6:V6"/>
    <mergeCell ref="V7:V8"/>
    <mergeCell ref="P6:Q7"/>
    <mergeCell ref="C41:W45"/>
    <mergeCell ref="CC4:CF4"/>
    <mergeCell ref="CC5:CD7"/>
    <mergeCell ref="CE5:CF7"/>
    <mergeCell ref="AL6:AO6"/>
    <mergeCell ref="AP6:AS6"/>
    <mergeCell ref="AL7:AM7"/>
    <mergeCell ref="AN7:AO7"/>
    <mergeCell ref="AP7:AQ7"/>
    <mergeCell ref="AR7:AS7"/>
    <mergeCell ref="L7:M7"/>
    <mergeCell ref="H7:I7"/>
    <mergeCell ref="F7:G7"/>
    <mergeCell ref="J7:K7"/>
    <mergeCell ref="C6:C8"/>
    <mergeCell ref="D6:D8"/>
  </mergeCells>
  <phoneticPr fontId="0" type="noConversion"/>
  <conditionalFormatting sqref="AD9:AD39">
    <cfRule type="cellIs" dxfId="80" priority="39" operator="equal">
      <formula>"OK"</formula>
    </cfRule>
  </conditionalFormatting>
  <conditionalFormatting sqref="AE9:AE39">
    <cfRule type="cellIs" dxfId="79" priority="38" operator="equal">
      <formula>"OK"</formula>
    </cfRule>
  </conditionalFormatting>
  <conditionalFormatting sqref="C9:W20">
    <cfRule type="expression" dxfId="78" priority="51">
      <formula>$B9:$B39="ne"</formula>
    </cfRule>
    <cfRule type="expression" dxfId="77" priority="52">
      <formula>$B9:$B39="so"</formula>
    </cfRule>
  </conditionalFormatting>
  <conditionalFormatting sqref="C9:W9">
    <cfRule type="expression" dxfId="76" priority="35">
      <formula>$BG$9="Svátek"</formula>
    </cfRule>
  </conditionalFormatting>
  <conditionalFormatting sqref="C10:W10">
    <cfRule type="expression" dxfId="75" priority="34">
      <formula>$BG$10="Svátek"</formula>
    </cfRule>
  </conditionalFormatting>
  <conditionalFormatting sqref="C11:W11">
    <cfRule type="expression" dxfId="74" priority="31">
      <formula>$BG$11="Svátek"</formula>
    </cfRule>
  </conditionalFormatting>
  <conditionalFormatting sqref="C12:W12">
    <cfRule type="expression" dxfId="73" priority="30">
      <formula>$BG$12="Svátek"</formula>
    </cfRule>
  </conditionalFormatting>
  <conditionalFormatting sqref="C13:W13">
    <cfRule type="expression" dxfId="72" priority="29">
      <formula>$BG$13="Svátek"</formula>
    </cfRule>
  </conditionalFormatting>
  <conditionalFormatting sqref="C14:W14">
    <cfRule type="expression" dxfId="71" priority="28">
      <formula>$BG$14="Svátek"</formula>
    </cfRule>
  </conditionalFormatting>
  <conditionalFormatting sqref="C15:W15">
    <cfRule type="expression" dxfId="70" priority="27">
      <formula>$BG$15="Svátek"</formula>
    </cfRule>
  </conditionalFormatting>
  <conditionalFormatting sqref="C16:W16">
    <cfRule type="expression" dxfId="69" priority="26">
      <formula>$BG$16="Svátek"</formula>
    </cfRule>
  </conditionalFormatting>
  <conditionalFormatting sqref="C17:W17">
    <cfRule type="expression" dxfId="68" priority="25">
      <formula>$BG$17="Svátek"</formula>
    </cfRule>
  </conditionalFormatting>
  <conditionalFormatting sqref="C18:W18">
    <cfRule type="expression" dxfId="67" priority="24">
      <formula>$BG$18="Svátek"</formula>
    </cfRule>
  </conditionalFormatting>
  <conditionalFormatting sqref="C19:W19">
    <cfRule type="expression" dxfId="66" priority="23">
      <formula>$BG$19="Svátek"</formula>
    </cfRule>
  </conditionalFormatting>
  <conditionalFormatting sqref="C20:W20">
    <cfRule type="expression" dxfId="65" priority="22">
      <formula>$BG$20="Svátek"</formula>
    </cfRule>
  </conditionalFormatting>
  <conditionalFormatting sqref="C21:W21">
    <cfRule type="expression" dxfId="64" priority="21">
      <formula>$BG$21="Svátek"</formula>
    </cfRule>
  </conditionalFormatting>
  <conditionalFormatting sqref="C22:W22">
    <cfRule type="expression" dxfId="63" priority="20">
      <formula>$BG$22="Svátek"</formula>
    </cfRule>
  </conditionalFormatting>
  <conditionalFormatting sqref="C23:W23">
    <cfRule type="expression" dxfId="62" priority="19">
      <formula>$BG$23="Svátek"</formula>
    </cfRule>
  </conditionalFormatting>
  <conditionalFormatting sqref="C24:W24">
    <cfRule type="expression" dxfId="61" priority="18">
      <formula>$BG$24="Svátek"</formula>
    </cfRule>
  </conditionalFormatting>
  <conditionalFormatting sqref="C25:W25">
    <cfRule type="expression" dxfId="60" priority="17">
      <formula>$BG$25="Svátek"</formula>
    </cfRule>
  </conditionalFormatting>
  <conditionalFormatting sqref="C26:W26">
    <cfRule type="expression" dxfId="59" priority="16">
      <formula>$BG$26="Svátek"</formula>
    </cfRule>
  </conditionalFormatting>
  <conditionalFormatting sqref="C27:W27">
    <cfRule type="expression" dxfId="58" priority="15">
      <formula>$BG$27="Svátek"</formula>
    </cfRule>
  </conditionalFormatting>
  <conditionalFormatting sqref="C28:W28">
    <cfRule type="expression" dxfId="57" priority="14">
      <formula>$BG$28="Svátek"</formula>
    </cfRule>
  </conditionalFormatting>
  <conditionalFormatting sqref="C29:W29">
    <cfRule type="expression" dxfId="56" priority="13">
      <formula>$BG$29="Svátek"</formula>
    </cfRule>
  </conditionalFormatting>
  <conditionalFormatting sqref="C30:W30">
    <cfRule type="expression" dxfId="55" priority="12">
      <formula>$BG$30="Svátek"</formula>
    </cfRule>
  </conditionalFormatting>
  <conditionalFormatting sqref="C31:W31">
    <cfRule type="expression" dxfId="54" priority="11">
      <formula>$BG$31="Svátek"</formula>
    </cfRule>
  </conditionalFormatting>
  <conditionalFormatting sqref="C32:W32">
    <cfRule type="expression" dxfId="53" priority="10">
      <formula>$BG$32="Svátek"</formula>
    </cfRule>
  </conditionalFormatting>
  <conditionalFormatting sqref="C33:W33">
    <cfRule type="expression" dxfId="52" priority="9">
      <formula>$BG$33="Svátek"</formula>
    </cfRule>
  </conditionalFormatting>
  <conditionalFormatting sqref="C34:W34">
    <cfRule type="expression" dxfId="51" priority="8">
      <formula>$BG$34="Svátek"</formula>
    </cfRule>
  </conditionalFormatting>
  <conditionalFormatting sqref="C35:W35">
    <cfRule type="expression" dxfId="50" priority="7">
      <formula>$BG$35="Svátek"</formula>
    </cfRule>
  </conditionalFormatting>
  <conditionalFormatting sqref="C36:W36">
    <cfRule type="expression" dxfId="49" priority="6">
      <formula>$BG$36="Svátek"</formula>
    </cfRule>
  </conditionalFormatting>
  <conditionalFormatting sqref="C37:W37">
    <cfRule type="expression" dxfId="48" priority="5">
      <formula>$BG$37="Svátek"</formula>
    </cfRule>
  </conditionalFormatting>
  <conditionalFormatting sqref="C38:W38">
    <cfRule type="expression" dxfId="47" priority="4">
      <formula>$BG$38="Svátek"</formula>
    </cfRule>
  </conditionalFormatting>
  <conditionalFormatting sqref="C39:W39">
    <cfRule type="expression" dxfId="46" priority="3">
      <formula>$BG$39="Svátek"</formula>
    </cfRule>
  </conditionalFormatting>
  <conditionalFormatting sqref="C21:W39">
    <cfRule type="expression" dxfId="45" priority="55">
      <formula>$B21:$B50="ne"</formula>
    </cfRule>
    <cfRule type="expression" dxfId="44" priority="56">
      <formula>$B21:$B50="so"</formula>
    </cfRule>
  </conditionalFormatting>
  <conditionalFormatting sqref="CA9:CA39">
    <cfRule type="cellIs" dxfId="43" priority="1" operator="equal">
      <formula>"Doba strávená prací je přesně shodná nebo menší než pracovní doba"</formula>
    </cfRule>
    <cfRule type="cellIs" dxfId="42" priority="2" operator="equal">
      <formula>"OK"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 alignWithMargins="0"/>
  <tableParts count="7">
    <tablePart r:id="rId2"/>
    <tablePart r:id="rId3"/>
    <tablePart r:id="rId4"/>
    <tablePart r:id="rId5"/>
    <tablePart r:id="rId6"/>
    <tablePart r:id="rId7"/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0545CCD-AF4C-4F7B-9D2E-BC5645F22456}">
          <x14:formula1>
            <xm:f>Číselník!$C$2:$C$12</xm:f>
          </x14:formula1>
          <xm:sqref>D9:D39</xm:sqref>
        </x14:dataValidation>
        <x14:dataValidation type="list" allowBlank="1" showInputMessage="1" showErrorMessage="1" xr:uid="{0BC321C2-9BFC-4057-AB6C-FF1491FDF456}">
          <x14:formula1>
            <xm:f>Číselník!$K$2:$K$24</xm:f>
          </x14:formula1>
          <xm:sqref>F9:F39 J9:J39 H9:H39 L9:L39 R9:R39 T9:T39</xm:sqref>
        </x14:dataValidation>
        <x14:dataValidation type="list" allowBlank="1" showInputMessage="1" showErrorMessage="1" xr:uid="{4A19697C-7576-4073-ADFB-5A6E944B8C05}">
          <x14:formula1>
            <xm:f>Číselník!$N$2:$N$3</xm:f>
          </x14:formula1>
          <xm:sqref>E9:E39</xm:sqref>
        </x14:dataValidation>
        <x14:dataValidation type="list" allowBlank="1" showInputMessage="1" showErrorMessage="1" xr:uid="{2267C5C6-7DEA-4D42-9895-AB025150BC32}">
          <x14:formula1>
            <xm:f>Číselník!$L$2:$L$61</xm:f>
          </x14:formula1>
          <xm:sqref>G9:G39 I9:I39 K9:K39 M9:M39 S9:S39 U9:U39</xm:sqref>
        </x14:dataValidation>
        <x14:dataValidation type="list" allowBlank="1" showInputMessage="1" showErrorMessage="1" xr:uid="{E1FEC5DC-C6A8-496C-A675-4ACDDBF6B4ED}">
          <x14:formula1>
            <xm:f>Číselník!$A$2:$A$114</xm:f>
          </x14:formula1>
          <xm:sqref>P2:V2</xm:sqref>
        </x14:dataValidation>
        <x14:dataValidation type="list" allowBlank="1" showInputMessage="1" showErrorMessage="1" xr:uid="{3E5F4677-0D21-49A0-B44E-3DCE73CCF283}">
          <x14:formula1>
            <xm:f>Číselník!$R$2:$R$11</xm:f>
          </x14:formula1>
          <xm:sqref>M4:M5 N5</xm:sqref>
        </x14:dataValidation>
        <x14:dataValidation type="list" allowBlank="1" showInputMessage="1" showErrorMessage="1" xr:uid="{72251552-F413-435C-B0F5-6ABE0E225FEC}">
          <x14:formula1>
            <xm:f>Číselník!P2:P13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6"/>
  <sheetViews>
    <sheetView topLeftCell="A86" workbookViewId="0">
      <selection activeCell="D119" sqref="D119:D120"/>
    </sheetView>
  </sheetViews>
  <sheetFormatPr defaultRowHeight="12.75" x14ac:dyDescent="0.2"/>
  <cols>
    <col min="1" max="1" width="70.42578125" bestFit="1" customWidth="1"/>
    <col min="3" max="3" width="29.140625" bestFit="1" customWidth="1"/>
    <col min="4" max="4" width="13.140625" customWidth="1"/>
    <col min="5" max="5" width="19" bestFit="1" customWidth="1"/>
    <col min="8" max="8" width="60.28515625" bestFit="1" customWidth="1"/>
    <col min="14" max="14" width="19.140625" customWidth="1"/>
    <col min="17" max="17" width="15.140625" customWidth="1"/>
    <col min="20" max="20" width="11.28515625" customWidth="1"/>
    <col min="22" max="22" width="10.140625" bestFit="1" customWidth="1"/>
    <col min="25" max="25" width="32.42578125" bestFit="1" customWidth="1"/>
    <col min="28" max="28" width="32.42578125" bestFit="1" customWidth="1"/>
  </cols>
  <sheetData>
    <row r="1" spans="1:26" ht="15" x14ac:dyDescent="0.25">
      <c r="A1" t="s">
        <v>31</v>
      </c>
      <c r="C1" t="s">
        <v>32</v>
      </c>
      <c r="D1" t="s">
        <v>35</v>
      </c>
      <c r="E1" t="s">
        <v>36</v>
      </c>
      <c r="H1" t="s">
        <v>53</v>
      </c>
      <c r="I1" t="s">
        <v>55</v>
      </c>
      <c r="K1" t="s">
        <v>51</v>
      </c>
      <c r="L1" t="s">
        <v>52</v>
      </c>
      <c r="N1" t="s">
        <v>63</v>
      </c>
      <c r="P1" t="s">
        <v>88</v>
      </c>
      <c r="Q1" t="s">
        <v>89</v>
      </c>
      <c r="R1" t="s">
        <v>90</v>
      </c>
      <c r="T1" t="s">
        <v>81</v>
      </c>
      <c r="V1" s="130" t="s">
        <v>98</v>
      </c>
      <c r="Y1" t="s">
        <v>107</v>
      </c>
      <c r="Z1" t="s">
        <v>106</v>
      </c>
    </row>
    <row r="2" spans="1:26" x14ac:dyDescent="0.2">
      <c r="A2" t="s">
        <v>124</v>
      </c>
      <c r="C2" s="23" t="s">
        <v>47</v>
      </c>
      <c r="D2" t="s">
        <v>33</v>
      </c>
      <c r="E2" s="23" t="s">
        <v>37</v>
      </c>
      <c r="H2" t="s">
        <v>59</v>
      </c>
      <c r="I2" t="s">
        <v>56</v>
      </c>
      <c r="K2">
        <v>1</v>
      </c>
      <c r="L2" s="100">
        <v>0</v>
      </c>
      <c r="N2" t="s">
        <v>65</v>
      </c>
      <c r="P2" t="s">
        <v>12</v>
      </c>
      <c r="Q2">
        <v>1</v>
      </c>
      <c r="R2">
        <v>2023</v>
      </c>
      <c r="T2" s="93">
        <v>2.0833333333333332E-2</v>
      </c>
      <c r="V2" s="15">
        <v>44562</v>
      </c>
      <c r="Y2" t="s">
        <v>47</v>
      </c>
      <c r="Z2">
        <v>62</v>
      </c>
    </row>
    <row r="3" spans="1:26" x14ac:dyDescent="0.2">
      <c r="A3" t="s">
        <v>125</v>
      </c>
      <c r="C3" t="s">
        <v>40</v>
      </c>
      <c r="D3" t="s">
        <v>33</v>
      </c>
      <c r="E3" t="s">
        <v>39</v>
      </c>
      <c r="H3" t="s">
        <v>54</v>
      </c>
      <c r="I3" t="s">
        <v>57</v>
      </c>
      <c r="K3">
        <v>2</v>
      </c>
      <c r="L3" s="105">
        <v>1</v>
      </c>
      <c r="N3" t="s">
        <v>66</v>
      </c>
      <c r="P3" t="s">
        <v>13</v>
      </c>
      <c r="Q3">
        <v>2</v>
      </c>
      <c r="R3">
        <v>2024</v>
      </c>
      <c r="V3" s="15">
        <v>44666</v>
      </c>
      <c r="Y3" t="s">
        <v>102</v>
      </c>
      <c r="Z3">
        <v>72</v>
      </c>
    </row>
    <row r="4" spans="1:26" x14ac:dyDescent="0.2">
      <c r="A4" t="s">
        <v>126</v>
      </c>
      <c r="C4" s="24" t="s">
        <v>48</v>
      </c>
      <c r="D4" t="s">
        <v>34</v>
      </c>
      <c r="E4" s="24" t="s">
        <v>38</v>
      </c>
      <c r="K4">
        <v>3</v>
      </c>
      <c r="L4" s="105">
        <v>2</v>
      </c>
      <c r="P4" t="s">
        <v>14</v>
      </c>
      <c r="Q4">
        <v>3</v>
      </c>
      <c r="R4">
        <v>2025</v>
      </c>
      <c r="V4" s="15">
        <v>44669</v>
      </c>
      <c r="Y4" t="s">
        <v>113</v>
      </c>
      <c r="Z4">
        <v>73</v>
      </c>
    </row>
    <row r="5" spans="1:26" x14ac:dyDescent="0.2">
      <c r="A5" t="s">
        <v>127</v>
      </c>
      <c r="C5" s="19" t="s">
        <v>41</v>
      </c>
      <c r="D5" t="s">
        <v>33</v>
      </c>
      <c r="E5" t="s">
        <v>39</v>
      </c>
      <c r="K5">
        <v>4</v>
      </c>
      <c r="L5" s="105">
        <v>3</v>
      </c>
      <c r="P5" t="s">
        <v>15</v>
      </c>
      <c r="Q5">
        <v>4</v>
      </c>
      <c r="R5">
        <v>2026</v>
      </c>
      <c r="V5" s="15">
        <v>44682</v>
      </c>
      <c r="Y5" t="s">
        <v>40</v>
      </c>
      <c r="Z5">
        <v>63</v>
      </c>
    </row>
    <row r="6" spans="1:26" x14ac:dyDescent="0.2">
      <c r="A6" t="s">
        <v>128</v>
      </c>
      <c r="C6" s="19" t="s">
        <v>42</v>
      </c>
      <c r="D6" t="s">
        <v>33</v>
      </c>
      <c r="E6" t="s">
        <v>39</v>
      </c>
      <c r="K6">
        <v>5</v>
      </c>
      <c r="L6" s="105">
        <v>4</v>
      </c>
      <c r="P6" t="s">
        <v>16</v>
      </c>
      <c r="Q6">
        <v>5</v>
      </c>
      <c r="R6">
        <v>2027</v>
      </c>
      <c r="V6" s="15">
        <v>44689</v>
      </c>
      <c r="Y6" t="s">
        <v>48</v>
      </c>
      <c r="Z6">
        <v>65</v>
      </c>
    </row>
    <row r="7" spans="1:26" x14ac:dyDescent="0.2">
      <c r="A7" t="s">
        <v>129</v>
      </c>
      <c r="C7" s="23" t="s">
        <v>43</v>
      </c>
      <c r="D7" t="s">
        <v>34</v>
      </c>
      <c r="E7" s="23" t="s">
        <v>37</v>
      </c>
      <c r="K7">
        <v>6</v>
      </c>
      <c r="L7" s="105">
        <v>5</v>
      </c>
      <c r="P7" t="s">
        <v>17</v>
      </c>
      <c r="Q7">
        <v>6</v>
      </c>
      <c r="R7">
        <v>2028</v>
      </c>
      <c r="V7" s="15">
        <v>44747</v>
      </c>
      <c r="Y7" t="s">
        <v>41</v>
      </c>
      <c r="Z7">
        <v>66</v>
      </c>
    </row>
    <row r="8" spans="1:26" x14ac:dyDescent="0.2">
      <c r="A8" t="s">
        <v>130</v>
      </c>
      <c r="C8" s="19" t="s">
        <v>44</v>
      </c>
      <c r="D8" t="s">
        <v>33</v>
      </c>
      <c r="E8" t="s">
        <v>39</v>
      </c>
      <c r="K8">
        <v>7</v>
      </c>
      <c r="L8" s="105">
        <v>6</v>
      </c>
      <c r="P8" t="s">
        <v>18</v>
      </c>
      <c r="Q8">
        <v>7</v>
      </c>
      <c r="R8">
        <v>2029</v>
      </c>
      <c r="V8" s="15">
        <v>44748</v>
      </c>
      <c r="Y8" t="s">
        <v>42</v>
      </c>
      <c r="Z8">
        <v>67</v>
      </c>
    </row>
    <row r="9" spans="1:26" x14ac:dyDescent="0.2">
      <c r="A9" t="s">
        <v>131</v>
      </c>
      <c r="C9" s="19" t="s">
        <v>45</v>
      </c>
      <c r="D9" t="s">
        <v>33</v>
      </c>
      <c r="E9" t="s">
        <v>39</v>
      </c>
      <c r="K9">
        <v>8</v>
      </c>
      <c r="L9" s="105">
        <v>7</v>
      </c>
      <c r="P9" t="s">
        <v>19</v>
      </c>
      <c r="Q9">
        <v>8</v>
      </c>
      <c r="R9">
        <v>2030</v>
      </c>
      <c r="V9" s="15">
        <v>44832</v>
      </c>
      <c r="Y9" t="s">
        <v>43</v>
      </c>
      <c r="Z9">
        <v>68</v>
      </c>
    </row>
    <row r="10" spans="1:26" x14ac:dyDescent="0.2">
      <c r="A10" t="s">
        <v>132</v>
      </c>
      <c r="C10" s="19" t="s">
        <v>46</v>
      </c>
      <c r="D10" t="s">
        <v>33</v>
      </c>
      <c r="E10" t="s">
        <v>39</v>
      </c>
      <c r="K10">
        <v>9</v>
      </c>
      <c r="L10" s="105">
        <v>8</v>
      </c>
      <c r="P10" t="s">
        <v>20</v>
      </c>
      <c r="Q10">
        <v>9</v>
      </c>
      <c r="R10">
        <v>2031</v>
      </c>
      <c r="V10" s="15">
        <v>44862</v>
      </c>
      <c r="Y10" t="s">
        <v>44</v>
      </c>
      <c r="Z10">
        <v>69</v>
      </c>
    </row>
    <row r="11" spans="1:26" x14ac:dyDescent="0.2">
      <c r="A11" t="s">
        <v>133</v>
      </c>
      <c r="C11" s="19" t="s">
        <v>116</v>
      </c>
      <c r="D11" t="s">
        <v>33</v>
      </c>
      <c r="E11" t="s">
        <v>39</v>
      </c>
      <c r="K11">
        <v>10</v>
      </c>
      <c r="L11" s="105">
        <v>9</v>
      </c>
      <c r="P11" t="s">
        <v>21</v>
      </c>
      <c r="Q11">
        <v>10</v>
      </c>
      <c r="R11">
        <v>2032</v>
      </c>
      <c r="V11" s="15">
        <v>44882</v>
      </c>
      <c r="Y11" t="s">
        <v>45</v>
      </c>
      <c r="Z11">
        <v>70</v>
      </c>
    </row>
    <row r="12" spans="1:26" x14ac:dyDescent="0.2">
      <c r="A12" t="s">
        <v>134</v>
      </c>
      <c r="C12" s="19" t="s">
        <v>117</v>
      </c>
      <c r="D12" t="s">
        <v>33</v>
      </c>
      <c r="E12" t="s">
        <v>39</v>
      </c>
      <c r="K12">
        <v>11</v>
      </c>
      <c r="L12">
        <v>10</v>
      </c>
      <c r="P12" t="s">
        <v>22</v>
      </c>
      <c r="Q12">
        <v>11</v>
      </c>
      <c r="V12" s="15">
        <v>44919</v>
      </c>
      <c r="Y12" t="s">
        <v>46</v>
      </c>
      <c r="Z12">
        <v>71</v>
      </c>
    </row>
    <row r="13" spans="1:26" x14ac:dyDescent="0.2">
      <c r="A13" t="s">
        <v>135</v>
      </c>
      <c r="K13">
        <v>12</v>
      </c>
      <c r="L13">
        <v>11</v>
      </c>
      <c r="P13" t="s">
        <v>23</v>
      </c>
      <c r="Q13">
        <v>12</v>
      </c>
      <c r="V13" s="15">
        <v>44920</v>
      </c>
    </row>
    <row r="14" spans="1:26" x14ac:dyDescent="0.2">
      <c r="A14" t="s">
        <v>136</v>
      </c>
      <c r="K14">
        <v>13</v>
      </c>
      <c r="L14">
        <v>12</v>
      </c>
      <c r="V14" s="15">
        <v>44921</v>
      </c>
    </row>
    <row r="15" spans="1:26" x14ac:dyDescent="0.2">
      <c r="A15" t="s">
        <v>137</v>
      </c>
      <c r="K15">
        <v>14</v>
      </c>
      <c r="L15">
        <v>13</v>
      </c>
      <c r="V15" s="15">
        <v>44927</v>
      </c>
    </row>
    <row r="16" spans="1:26" x14ac:dyDescent="0.2">
      <c r="A16" t="s">
        <v>138</v>
      </c>
      <c r="K16">
        <v>15</v>
      </c>
      <c r="L16">
        <v>14</v>
      </c>
      <c r="V16" s="15">
        <v>45023</v>
      </c>
    </row>
    <row r="17" spans="1:27" x14ac:dyDescent="0.2">
      <c r="A17" t="s">
        <v>139</v>
      </c>
      <c r="K17">
        <v>16</v>
      </c>
      <c r="L17">
        <v>15</v>
      </c>
      <c r="V17" s="15">
        <v>45026</v>
      </c>
      <c r="Y17" s="113"/>
      <c r="Z17" s="21"/>
      <c r="AA17" s="21"/>
    </row>
    <row r="18" spans="1:27" x14ac:dyDescent="0.2">
      <c r="A18" t="s">
        <v>140</v>
      </c>
      <c r="K18">
        <v>17</v>
      </c>
      <c r="L18">
        <v>16</v>
      </c>
      <c r="V18" s="15">
        <v>45047</v>
      </c>
      <c r="Y18" s="114"/>
      <c r="Z18" s="21"/>
      <c r="AA18" s="21"/>
    </row>
    <row r="19" spans="1:27" x14ac:dyDescent="0.2">
      <c r="A19" t="s">
        <v>141</v>
      </c>
      <c r="K19">
        <v>18</v>
      </c>
      <c r="L19">
        <v>17</v>
      </c>
      <c r="V19" s="15">
        <v>45054</v>
      </c>
      <c r="Y19" s="114"/>
      <c r="Z19" s="112"/>
      <c r="AA19" s="21"/>
    </row>
    <row r="20" spans="1:27" x14ac:dyDescent="0.2">
      <c r="A20" t="s">
        <v>142</v>
      </c>
      <c r="K20">
        <v>19</v>
      </c>
      <c r="L20">
        <v>18</v>
      </c>
      <c r="V20" s="15">
        <v>45112</v>
      </c>
      <c r="Y20" s="114"/>
      <c r="Z20" s="21"/>
      <c r="AA20" s="21"/>
    </row>
    <row r="21" spans="1:27" x14ac:dyDescent="0.2">
      <c r="A21" t="s">
        <v>143</v>
      </c>
      <c r="K21">
        <v>20</v>
      </c>
      <c r="L21">
        <v>19</v>
      </c>
      <c r="Q21" s="4"/>
      <c r="V21" s="15">
        <v>45113</v>
      </c>
      <c r="Y21" s="114"/>
      <c r="Z21" s="21"/>
      <c r="AA21" s="21"/>
    </row>
    <row r="22" spans="1:27" x14ac:dyDescent="0.2">
      <c r="A22" t="s">
        <v>144</v>
      </c>
      <c r="K22">
        <v>21</v>
      </c>
      <c r="L22">
        <v>20</v>
      </c>
      <c r="V22" s="15">
        <v>45197</v>
      </c>
      <c r="Y22" s="114"/>
      <c r="Z22" s="112"/>
      <c r="AA22" s="21"/>
    </row>
    <row r="23" spans="1:27" x14ac:dyDescent="0.2">
      <c r="A23" t="s">
        <v>145</v>
      </c>
      <c r="K23">
        <v>22</v>
      </c>
      <c r="L23">
        <v>21</v>
      </c>
      <c r="V23" s="15">
        <v>45227</v>
      </c>
      <c r="Y23" s="114"/>
      <c r="Z23" s="21"/>
      <c r="AA23" s="21"/>
    </row>
    <row r="24" spans="1:27" x14ac:dyDescent="0.2">
      <c r="A24" t="s">
        <v>146</v>
      </c>
      <c r="K24">
        <v>23</v>
      </c>
      <c r="L24">
        <v>22</v>
      </c>
      <c r="V24" s="15">
        <v>45247</v>
      </c>
      <c r="Y24" s="114"/>
      <c r="Z24" s="21"/>
      <c r="AA24" s="21"/>
    </row>
    <row r="25" spans="1:27" x14ac:dyDescent="0.2">
      <c r="A25" t="s">
        <v>147</v>
      </c>
      <c r="L25">
        <v>23</v>
      </c>
      <c r="V25" s="15">
        <v>45284</v>
      </c>
      <c r="Y25" s="114"/>
      <c r="Z25" s="112"/>
      <c r="AA25" s="21"/>
    </row>
    <row r="26" spans="1:27" x14ac:dyDescent="0.2">
      <c r="A26" t="s">
        <v>148</v>
      </c>
      <c r="L26">
        <v>24</v>
      </c>
      <c r="V26" s="15">
        <v>45285</v>
      </c>
      <c r="Y26" s="114"/>
      <c r="Z26" s="21"/>
      <c r="AA26" s="21"/>
    </row>
    <row r="27" spans="1:27" x14ac:dyDescent="0.2">
      <c r="A27" t="s">
        <v>149</v>
      </c>
      <c r="L27">
        <v>25</v>
      </c>
      <c r="V27" s="15">
        <v>45286</v>
      </c>
      <c r="Y27" s="114"/>
      <c r="Z27" s="21"/>
      <c r="AA27" s="21"/>
    </row>
    <row r="28" spans="1:27" x14ac:dyDescent="0.2">
      <c r="A28" t="s">
        <v>150</v>
      </c>
      <c r="L28">
        <v>26</v>
      </c>
      <c r="V28" s="15">
        <v>45292</v>
      </c>
      <c r="Y28" s="114"/>
      <c r="Z28" s="112"/>
      <c r="AA28" s="21"/>
    </row>
    <row r="29" spans="1:27" x14ac:dyDescent="0.2">
      <c r="A29" t="s">
        <v>151</v>
      </c>
      <c r="L29">
        <v>27</v>
      </c>
      <c r="V29" s="15">
        <v>45389</v>
      </c>
      <c r="Y29" s="113"/>
      <c r="Z29" s="21"/>
      <c r="AA29" s="21"/>
    </row>
    <row r="30" spans="1:27" x14ac:dyDescent="0.2">
      <c r="A30" t="s">
        <v>152</v>
      </c>
      <c r="L30">
        <v>28</v>
      </c>
      <c r="V30" s="15">
        <v>45392</v>
      </c>
      <c r="Y30" s="21"/>
      <c r="Z30" s="21"/>
      <c r="AA30" s="21"/>
    </row>
    <row r="31" spans="1:27" x14ac:dyDescent="0.2">
      <c r="A31" t="s">
        <v>153</v>
      </c>
      <c r="L31">
        <v>29</v>
      </c>
      <c r="V31" s="15">
        <v>45413</v>
      </c>
      <c r="Y31" s="21"/>
      <c r="Z31" s="21"/>
      <c r="AA31" s="21"/>
    </row>
    <row r="32" spans="1:27" x14ac:dyDescent="0.2">
      <c r="A32" t="s">
        <v>154</v>
      </c>
      <c r="L32">
        <v>30</v>
      </c>
      <c r="V32" s="15">
        <v>45420</v>
      </c>
      <c r="Y32" s="21"/>
      <c r="Z32" s="21"/>
      <c r="AA32" s="21"/>
    </row>
    <row r="33" spans="1:22" x14ac:dyDescent="0.2">
      <c r="A33" t="s">
        <v>155</v>
      </c>
      <c r="L33">
        <v>31</v>
      </c>
      <c r="V33" s="15">
        <v>45478</v>
      </c>
    </row>
    <row r="34" spans="1:22" x14ac:dyDescent="0.2">
      <c r="A34" t="s">
        <v>156</v>
      </c>
      <c r="L34">
        <v>32</v>
      </c>
      <c r="V34" s="15">
        <v>45479</v>
      </c>
    </row>
    <row r="35" spans="1:22" x14ac:dyDescent="0.2">
      <c r="A35" t="s">
        <v>157</v>
      </c>
      <c r="L35">
        <v>33</v>
      </c>
      <c r="V35" s="15">
        <v>45563</v>
      </c>
    </row>
    <row r="36" spans="1:22" x14ac:dyDescent="0.2">
      <c r="A36" t="s">
        <v>158</v>
      </c>
      <c r="L36">
        <v>34</v>
      </c>
      <c r="V36" s="15">
        <v>45593</v>
      </c>
    </row>
    <row r="37" spans="1:22" x14ac:dyDescent="0.2">
      <c r="A37" t="s">
        <v>159</v>
      </c>
      <c r="L37">
        <v>35</v>
      </c>
      <c r="V37" s="15">
        <v>45613</v>
      </c>
    </row>
    <row r="38" spans="1:22" x14ac:dyDescent="0.2">
      <c r="A38" t="s">
        <v>160</v>
      </c>
      <c r="L38">
        <v>36</v>
      </c>
      <c r="V38" s="15">
        <v>45650</v>
      </c>
    </row>
    <row r="39" spans="1:22" x14ac:dyDescent="0.2">
      <c r="A39" t="s">
        <v>161</v>
      </c>
      <c r="L39">
        <v>37</v>
      </c>
      <c r="V39" s="15">
        <v>45651</v>
      </c>
    </row>
    <row r="40" spans="1:22" x14ac:dyDescent="0.2">
      <c r="A40" t="s">
        <v>162</v>
      </c>
      <c r="L40">
        <v>38</v>
      </c>
      <c r="V40" s="15">
        <v>45652</v>
      </c>
    </row>
    <row r="41" spans="1:22" x14ac:dyDescent="0.2">
      <c r="A41" t="s">
        <v>163</v>
      </c>
      <c r="L41">
        <v>39</v>
      </c>
      <c r="V41" s="15">
        <v>45658</v>
      </c>
    </row>
    <row r="42" spans="1:22" x14ac:dyDescent="0.2">
      <c r="A42" t="s">
        <v>164</v>
      </c>
      <c r="L42">
        <v>40</v>
      </c>
      <c r="V42" s="15">
        <v>45754</v>
      </c>
    </row>
    <row r="43" spans="1:22" x14ac:dyDescent="0.2">
      <c r="A43" t="s">
        <v>165</v>
      </c>
      <c r="L43">
        <v>41</v>
      </c>
      <c r="V43" s="15">
        <v>45757</v>
      </c>
    </row>
    <row r="44" spans="1:22" x14ac:dyDescent="0.2">
      <c r="A44" t="s">
        <v>166</v>
      </c>
      <c r="L44">
        <v>42</v>
      </c>
      <c r="V44" s="15">
        <v>45778</v>
      </c>
    </row>
    <row r="45" spans="1:22" x14ac:dyDescent="0.2">
      <c r="A45" t="s">
        <v>167</v>
      </c>
      <c r="L45">
        <v>43</v>
      </c>
      <c r="V45" s="15">
        <v>45785</v>
      </c>
    </row>
    <row r="46" spans="1:22" x14ac:dyDescent="0.2">
      <c r="A46" t="s">
        <v>168</v>
      </c>
      <c r="L46">
        <v>44</v>
      </c>
      <c r="V46" s="15">
        <v>45843</v>
      </c>
    </row>
    <row r="47" spans="1:22" x14ac:dyDescent="0.2">
      <c r="A47" t="s">
        <v>169</v>
      </c>
      <c r="L47">
        <v>45</v>
      </c>
      <c r="V47" s="15">
        <v>45844</v>
      </c>
    </row>
    <row r="48" spans="1:22" x14ac:dyDescent="0.2">
      <c r="A48" t="s">
        <v>170</v>
      </c>
      <c r="L48">
        <v>46</v>
      </c>
      <c r="V48" s="15">
        <v>45928</v>
      </c>
    </row>
    <row r="49" spans="1:22" x14ac:dyDescent="0.2">
      <c r="A49" t="s">
        <v>171</v>
      </c>
      <c r="L49">
        <v>47</v>
      </c>
      <c r="V49" s="15">
        <v>45958</v>
      </c>
    </row>
    <row r="50" spans="1:22" x14ac:dyDescent="0.2">
      <c r="A50" t="s">
        <v>172</v>
      </c>
      <c r="L50">
        <v>48</v>
      </c>
      <c r="V50" s="15">
        <v>45978</v>
      </c>
    </row>
    <row r="51" spans="1:22" x14ac:dyDescent="0.2">
      <c r="A51" t="s">
        <v>173</v>
      </c>
      <c r="L51">
        <v>49</v>
      </c>
      <c r="V51" s="15">
        <v>46015</v>
      </c>
    </row>
    <row r="52" spans="1:22" x14ac:dyDescent="0.2">
      <c r="A52" t="s">
        <v>174</v>
      </c>
      <c r="L52">
        <v>50</v>
      </c>
      <c r="V52" s="15">
        <v>46016</v>
      </c>
    </row>
    <row r="53" spans="1:22" x14ac:dyDescent="0.2">
      <c r="A53" t="s">
        <v>175</v>
      </c>
      <c r="L53">
        <v>51</v>
      </c>
      <c r="V53" s="15">
        <v>46017</v>
      </c>
    </row>
    <row r="54" spans="1:22" x14ac:dyDescent="0.2">
      <c r="A54" t="s">
        <v>176</v>
      </c>
      <c r="L54">
        <v>52</v>
      </c>
      <c r="V54" s="15">
        <v>46023</v>
      </c>
    </row>
    <row r="55" spans="1:22" x14ac:dyDescent="0.2">
      <c r="A55" t="s">
        <v>177</v>
      </c>
      <c r="L55">
        <v>53</v>
      </c>
      <c r="V55" s="15">
        <v>46119</v>
      </c>
    </row>
    <row r="56" spans="1:22" x14ac:dyDescent="0.2">
      <c r="A56" t="s">
        <v>178</v>
      </c>
      <c r="L56">
        <v>54</v>
      </c>
      <c r="V56" s="15">
        <v>46122</v>
      </c>
    </row>
    <row r="57" spans="1:22" x14ac:dyDescent="0.2">
      <c r="A57" t="s">
        <v>179</v>
      </c>
      <c r="L57">
        <v>55</v>
      </c>
      <c r="V57" s="15">
        <v>46143</v>
      </c>
    </row>
    <row r="58" spans="1:22" x14ac:dyDescent="0.2">
      <c r="A58" t="s">
        <v>180</v>
      </c>
      <c r="L58">
        <v>56</v>
      </c>
      <c r="V58" s="15">
        <v>46150</v>
      </c>
    </row>
    <row r="59" spans="1:22" x14ac:dyDescent="0.2">
      <c r="A59" t="s">
        <v>181</v>
      </c>
      <c r="L59">
        <v>57</v>
      </c>
      <c r="V59" s="15">
        <v>46208</v>
      </c>
    </row>
    <row r="60" spans="1:22" x14ac:dyDescent="0.2">
      <c r="A60" t="s">
        <v>182</v>
      </c>
      <c r="L60">
        <v>58</v>
      </c>
      <c r="V60" s="15">
        <v>46209</v>
      </c>
    </row>
    <row r="61" spans="1:22" x14ac:dyDescent="0.2">
      <c r="A61" t="s">
        <v>183</v>
      </c>
      <c r="L61">
        <v>59</v>
      </c>
      <c r="V61" s="15">
        <v>46293</v>
      </c>
    </row>
    <row r="62" spans="1:22" x14ac:dyDescent="0.2">
      <c r="A62" t="s">
        <v>184</v>
      </c>
      <c r="V62" s="15">
        <v>46323</v>
      </c>
    </row>
    <row r="63" spans="1:22" x14ac:dyDescent="0.2">
      <c r="A63" t="s">
        <v>185</v>
      </c>
      <c r="V63" s="15">
        <v>46343</v>
      </c>
    </row>
    <row r="64" spans="1:22" x14ac:dyDescent="0.2">
      <c r="A64" t="s">
        <v>186</v>
      </c>
      <c r="V64" s="15">
        <v>46380</v>
      </c>
    </row>
    <row r="65" spans="1:22" x14ac:dyDescent="0.2">
      <c r="A65" t="s">
        <v>187</v>
      </c>
      <c r="V65" s="15">
        <v>46381</v>
      </c>
    </row>
    <row r="66" spans="1:22" x14ac:dyDescent="0.2">
      <c r="A66" t="s">
        <v>188</v>
      </c>
      <c r="V66" s="15">
        <v>46382</v>
      </c>
    </row>
    <row r="67" spans="1:22" x14ac:dyDescent="0.2">
      <c r="A67" t="s">
        <v>189</v>
      </c>
      <c r="V67" s="15">
        <v>46388</v>
      </c>
    </row>
    <row r="68" spans="1:22" x14ac:dyDescent="0.2">
      <c r="A68" t="s">
        <v>190</v>
      </c>
      <c r="V68" s="15">
        <v>46484</v>
      </c>
    </row>
    <row r="69" spans="1:22" x14ac:dyDescent="0.2">
      <c r="A69" t="s">
        <v>191</v>
      </c>
      <c r="V69" s="15">
        <v>46487</v>
      </c>
    </row>
    <row r="70" spans="1:22" x14ac:dyDescent="0.2">
      <c r="A70" t="s">
        <v>192</v>
      </c>
      <c r="V70" s="15">
        <v>46508</v>
      </c>
    </row>
    <row r="71" spans="1:22" x14ac:dyDescent="0.2">
      <c r="A71" t="s">
        <v>193</v>
      </c>
      <c r="V71" s="15">
        <v>46515</v>
      </c>
    </row>
    <row r="72" spans="1:22" x14ac:dyDescent="0.2">
      <c r="A72" t="s">
        <v>194</v>
      </c>
      <c r="V72" s="15">
        <v>46573</v>
      </c>
    </row>
    <row r="73" spans="1:22" x14ac:dyDescent="0.2">
      <c r="A73" t="s">
        <v>195</v>
      </c>
      <c r="V73" s="15">
        <v>46574</v>
      </c>
    </row>
    <row r="74" spans="1:22" x14ac:dyDescent="0.2">
      <c r="A74" t="s">
        <v>239</v>
      </c>
      <c r="V74" s="15">
        <v>46658</v>
      </c>
    </row>
    <row r="75" spans="1:22" x14ac:dyDescent="0.2">
      <c r="A75" t="s">
        <v>196</v>
      </c>
      <c r="V75" s="15">
        <v>46688</v>
      </c>
    </row>
    <row r="76" spans="1:22" x14ac:dyDescent="0.2">
      <c r="A76" t="s">
        <v>197</v>
      </c>
      <c r="V76" s="15">
        <v>46708</v>
      </c>
    </row>
    <row r="77" spans="1:22" x14ac:dyDescent="0.2">
      <c r="A77" t="s">
        <v>198</v>
      </c>
      <c r="V77" s="15">
        <v>46745</v>
      </c>
    </row>
    <row r="78" spans="1:22" x14ac:dyDescent="0.2">
      <c r="A78" t="s">
        <v>199</v>
      </c>
      <c r="V78" s="15">
        <v>46746</v>
      </c>
    </row>
    <row r="79" spans="1:22" x14ac:dyDescent="0.2">
      <c r="A79" t="s">
        <v>200</v>
      </c>
      <c r="V79" s="15">
        <v>46747</v>
      </c>
    </row>
    <row r="80" spans="1:22" x14ac:dyDescent="0.2">
      <c r="A80" t="s">
        <v>201</v>
      </c>
      <c r="V80" s="15">
        <v>46753</v>
      </c>
    </row>
    <row r="81" spans="1:22" x14ac:dyDescent="0.2">
      <c r="A81" t="s">
        <v>202</v>
      </c>
      <c r="V81" s="15">
        <v>46850</v>
      </c>
    </row>
    <row r="82" spans="1:22" x14ac:dyDescent="0.2">
      <c r="A82" t="s">
        <v>203</v>
      </c>
      <c r="V82" s="15">
        <v>46853</v>
      </c>
    </row>
    <row r="83" spans="1:22" x14ac:dyDescent="0.2">
      <c r="A83" t="s">
        <v>204</v>
      </c>
      <c r="V83" s="15">
        <v>46874</v>
      </c>
    </row>
    <row r="84" spans="1:22" x14ac:dyDescent="0.2">
      <c r="A84" t="s">
        <v>205</v>
      </c>
      <c r="V84" s="15">
        <v>46881</v>
      </c>
    </row>
    <row r="85" spans="1:22" x14ac:dyDescent="0.2">
      <c r="A85" t="s">
        <v>206</v>
      </c>
      <c r="V85" s="15">
        <v>46939</v>
      </c>
    </row>
    <row r="86" spans="1:22" x14ac:dyDescent="0.2">
      <c r="A86" t="s">
        <v>207</v>
      </c>
      <c r="V86" s="15">
        <v>46940</v>
      </c>
    </row>
    <row r="87" spans="1:22" x14ac:dyDescent="0.2">
      <c r="A87" t="s">
        <v>208</v>
      </c>
      <c r="V87" s="15">
        <v>47024</v>
      </c>
    </row>
    <row r="88" spans="1:22" x14ac:dyDescent="0.2">
      <c r="A88" t="s">
        <v>209</v>
      </c>
      <c r="V88" s="15">
        <v>47054</v>
      </c>
    </row>
    <row r="89" spans="1:22" x14ac:dyDescent="0.2">
      <c r="A89" t="s">
        <v>210</v>
      </c>
      <c r="V89" s="15">
        <v>47074</v>
      </c>
    </row>
    <row r="90" spans="1:22" x14ac:dyDescent="0.2">
      <c r="A90" t="s">
        <v>211</v>
      </c>
      <c r="V90" s="15">
        <v>47111</v>
      </c>
    </row>
    <row r="91" spans="1:22" x14ac:dyDescent="0.2">
      <c r="A91" t="s">
        <v>212</v>
      </c>
      <c r="V91" s="15">
        <v>47112</v>
      </c>
    </row>
    <row r="92" spans="1:22" x14ac:dyDescent="0.2">
      <c r="A92" t="s">
        <v>213</v>
      </c>
      <c r="V92" s="15">
        <v>47113</v>
      </c>
    </row>
    <row r="93" spans="1:22" x14ac:dyDescent="0.2">
      <c r="A93" t="s">
        <v>214</v>
      </c>
      <c r="V93" s="15">
        <v>47119</v>
      </c>
    </row>
    <row r="94" spans="1:22" x14ac:dyDescent="0.2">
      <c r="A94" t="s">
        <v>215</v>
      </c>
      <c r="V94" s="15">
        <v>47215</v>
      </c>
    </row>
    <row r="95" spans="1:22" x14ac:dyDescent="0.2">
      <c r="A95" t="s">
        <v>216</v>
      </c>
      <c r="V95" s="15">
        <v>47218</v>
      </c>
    </row>
    <row r="96" spans="1:22" x14ac:dyDescent="0.2">
      <c r="A96" t="s">
        <v>217</v>
      </c>
      <c r="V96" s="15">
        <v>47239</v>
      </c>
    </row>
    <row r="97" spans="1:22" x14ac:dyDescent="0.2">
      <c r="A97" t="s">
        <v>218</v>
      </c>
      <c r="V97" s="15">
        <v>47246</v>
      </c>
    </row>
    <row r="98" spans="1:22" x14ac:dyDescent="0.2">
      <c r="A98" t="s">
        <v>219</v>
      </c>
      <c r="V98" s="15">
        <v>47304</v>
      </c>
    </row>
    <row r="99" spans="1:22" x14ac:dyDescent="0.2">
      <c r="A99" t="s">
        <v>220</v>
      </c>
      <c r="V99" s="15">
        <v>47305</v>
      </c>
    </row>
    <row r="100" spans="1:22" x14ac:dyDescent="0.2">
      <c r="A100" t="s">
        <v>221</v>
      </c>
      <c r="V100" s="15">
        <v>47389</v>
      </c>
    </row>
    <row r="101" spans="1:22" x14ac:dyDescent="0.2">
      <c r="A101" t="s">
        <v>222</v>
      </c>
      <c r="V101" s="15">
        <v>47419</v>
      </c>
    </row>
    <row r="102" spans="1:22" x14ac:dyDescent="0.2">
      <c r="A102" t="s">
        <v>223</v>
      </c>
      <c r="V102" s="15">
        <v>47439</v>
      </c>
    </row>
    <row r="103" spans="1:22" x14ac:dyDescent="0.2">
      <c r="A103" t="s">
        <v>224</v>
      </c>
      <c r="V103" s="15">
        <v>47476</v>
      </c>
    </row>
    <row r="104" spans="1:22" x14ac:dyDescent="0.2">
      <c r="A104" t="s">
        <v>225</v>
      </c>
      <c r="V104" s="15">
        <v>47477</v>
      </c>
    </row>
    <row r="105" spans="1:22" x14ac:dyDescent="0.2">
      <c r="A105" t="s">
        <v>226</v>
      </c>
      <c r="V105" s="15">
        <v>47478</v>
      </c>
    </row>
    <row r="106" spans="1:22" x14ac:dyDescent="0.2">
      <c r="A106" t="s">
        <v>227</v>
      </c>
      <c r="V106" s="15">
        <v>47484</v>
      </c>
    </row>
    <row r="107" spans="1:22" x14ac:dyDescent="0.2">
      <c r="A107" t="s">
        <v>228</v>
      </c>
      <c r="V107" s="15">
        <v>47580</v>
      </c>
    </row>
    <row r="108" spans="1:22" x14ac:dyDescent="0.2">
      <c r="A108" t="s">
        <v>229</v>
      </c>
      <c r="V108" s="15">
        <v>47583</v>
      </c>
    </row>
    <row r="109" spans="1:22" x14ac:dyDescent="0.2">
      <c r="A109" t="s">
        <v>230</v>
      </c>
      <c r="V109" s="15">
        <v>47604</v>
      </c>
    </row>
    <row r="110" spans="1:22" x14ac:dyDescent="0.2">
      <c r="A110" t="s">
        <v>231</v>
      </c>
      <c r="V110" s="15">
        <v>47611</v>
      </c>
    </row>
    <row r="111" spans="1:22" x14ac:dyDescent="0.2">
      <c r="A111" t="s">
        <v>232</v>
      </c>
      <c r="V111" s="15">
        <v>47669</v>
      </c>
    </row>
    <row r="112" spans="1:22" x14ac:dyDescent="0.2">
      <c r="A112" t="s">
        <v>233</v>
      </c>
      <c r="V112" s="15">
        <v>47670</v>
      </c>
    </row>
    <row r="113" spans="1:22" x14ac:dyDescent="0.2">
      <c r="A113" t="s">
        <v>234</v>
      </c>
      <c r="V113" s="15">
        <v>47754</v>
      </c>
    </row>
    <row r="114" spans="1:22" x14ac:dyDescent="0.2">
      <c r="A114" t="s">
        <v>235</v>
      </c>
      <c r="V114" s="15">
        <v>47784</v>
      </c>
    </row>
    <row r="115" spans="1:22" x14ac:dyDescent="0.2">
      <c r="A115" t="s">
        <v>236</v>
      </c>
      <c r="V115" s="15">
        <v>47804</v>
      </c>
    </row>
    <row r="116" spans="1:22" x14ac:dyDescent="0.2">
      <c r="V116" s="15">
        <v>47841</v>
      </c>
    </row>
    <row r="117" spans="1:22" x14ac:dyDescent="0.2">
      <c r="V117" s="15">
        <v>47842</v>
      </c>
    </row>
    <row r="118" spans="1:22" x14ac:dyDescent="0.2">
      <c r="V118" s="15">
        <v>47843</v>
      </c>
    </row>
    <row r="119" spans="1:22" x14ac:dyDescent="0.2">
      <c r="V119" s="15"/>
    </row>
    <row r="120" spans="1:22" x14ac:dyDescent="0.2">
      <c r="V120" s="15"/>
    </row>
    <row r="121" spans="1:22" x14ac:dyDescent="0.2">
      <c r="V121" s="15"/>
    </row>
    <row r="122" spans="1:22" x14ac:dyDescent="0.2">
      <c r="V122" s="15"/>
    </row>
    <row r="123" spans="1:22" x14ac:dyDescent="0.2">
      <c r="V123" s="15"/>
    </row>
    <row r="124" spans="1:22" x14ac:dyDescent="0.2">
      <c r="V124" s="15"/>
    </row>
    <row r="125" spans="1:22" x14ac:dyDescent="0.2">
      <c r="V125" s="15"/>
    </row>
    <row r="126" spans="1:22" x14ac:dyDescent="0.2">
      <c r="V126" s="15"/>
    </row>
  </sheetData>
  <sortState xmlns:xlrd2="http://schemas.microsoft.com/office/spreadsheetml/2017/richdata2" ref="AB2:AB11">
    <sortCondition ref="AB2"/>
  </sortState>
  <pageMargins left="0.7" right="0.7" top="0.78740157499999996" bottom="0.78740157499999996" header="0.3" footer="0.3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G8"/>
  <sheetViews>
    <sheetView workbookViewId="0">
      <selection activeCell="C20" sqref="C20"/>
    </sheetView>
  </sheetViews>
  <sheetFormatPr defaultRowHeight="12.75" x14ac:dyDescent="0.2"/>
  <cols>
    <col min="1" max="1" width="10.85546875" customWidth="1"/>
    <col min="2" max="2" width="17.5703125" customWidth="1"/>
    <col min="3" max="3" width="17.42578125" customWidth="1"/>
    <col min="7" max="7" width="97" bestFit="1" customWidth="1"/>
  </cols>
  <sheetData>
    <row r="1" spans="1:7" ht="18" x14ac:dyDescent="0.25">
      <c r="A1" s="104" t="s">
        <v>92</v>
      </c>
      <c r="B1" s="25" t="s">
        <v>49</v>
      </c>
      <c r="C1" s="25" t="s">
        <v>50</v>
      </c>
      <c r="D1" s="16"/>
      <c r="E1" s="16"/>
      <c r="F1" s="16"/>
      <c r="G1" s="219" t="s">
        <v>91</v>
      </c>
    </row>
    <row r="2" spans="1:7" ht="18" x14ac:dyDescent="0.25">
      <c r="A2" s="16" t="s">
        <v>24</v>
      </c>
      <c r="B2" s="27">
        <v>8</v>
      </c>
      <c r="C2" s="26">
        <v>15</v>
      </c>
      <c r="D2" s="16"/>
      <c r="E2" s="16"/>
      <c r="F2" s="16"/>
      <c r="G2" s="219"/>
    </row>
    <row r="3" spans="1:7" ht="18" x14ac:dyDescent="0.25">
      <c r="A3" s="16" t="s">
        <v>25</v>
      </c>
      <c r="B3" s="27">
        <v>8</v>
      </c>
      <c r="C3" s="26">
        <v>15</v>
      </c>
      <c r="D3" s="16"/>
      <c r="E3" s="16"/>
      <c r="F3" s="16"/>
      <c r="G3" s="219"/>
    </row>
    <row r="4" spans="1:7" ht="18" x14ac:dyDescent="0.25">
      <c r="A4" s="16" t="s">
        <v>26</v>
      </c>
      <c r="B4" s="27">
        <v>8</v>
      </c>
      <c r="C4" s="26">
        <v>15</v>
      </c>
      <c r="D4" s="16"/>
      <c r="E4" s="16"/>
      <c r="F4" s="16"/>
      <c r="G4" s="219"/>
    </row>
    <row r="5" spans="1:7" ht="18" x14ac:dyDescent="0.25">
      <c r="A5" s="16" t="s">
        <v>27</v>
      </c>
      <c r="B5" s="27">
        <v>8</v>
      </c>
      <c r="C5" s="26">
        <v>15</v>
      </c>
      <c r="D5" s="16"/>
      <c r="E5" s="16"/>
      <c r="F5" s="16"/>
      <c r="G5" s="219"/>
    </row>
    <row r="6" spans="1:7" ht="18" x14ac:dyDescent="0.25">
      <c r="A6" s="16" t="s">
        <v>28</v>
      </c>
      <c r="B6" s="27">
        <v>7</v>
      </c>
      <c r="C6" s="26">
        <v>0</v>
      </c>
      <c r="D6" s="16"/>
      <c r="E6" s="16"/>
      <c r="F6" s="16"/>
      <c r="G6" s="219"/>
    </row>
    <row r="7" spans="1:7" ht="18" x14ac:dyDescent="0.25">
      <c r="A7" s="16" t="s">
        <v>29</v>
      </c>
      <c r="B7" s="27">
        <v>0</v>
      </c>
      <c r="C7" s="26">
        <v>0</v>
      </c>
      <c r="D7" s="16"/>
      <c r="E7" s="16"/>
      <c r="F7" s="16"/>
      <c r="G7" s="219"/>
    </row>
    <row r="8" spans="1:7" ht="18" x14ac:dyDescent="0.25">
      <c r="A8" s="16" t="s">
        <v>30</v>
      </c>
      <c r="B8" s="27">
        <v>0</v>
      </c>
      <c r="C8" s="26">
        <v>0</v>
      </c>
      <c r="D8" s="16"/>
      <c r="E8" s="16"/>
      <c r="F8" s="16"/>
      <c r="G8" s="219"/>
    </row>
  </sheetData>
  <protectedRanges>
    <protectedRange sqref="B2:B8" name="Oblast1"/>
  </protectedRanges>
  <mergeCells count="1">
    <mergeCell ref="G1:G8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D6C7530ED8643955FD40B395AB5A3" ma:contentTypeVersion="13" ma:contentTypeDescription="Vytvoří nový dokument" ma:contentTypeScope="" ma:versionID="65554d3cd0349d0dcb2e5c6b37f5750a">
  <xsd:schema xmlns:xsd="http://www.w3.org/2001/XMLSchema" xmlns:xs="http://www.w3.org/2001/XMLSchema" xmlns:p="http://schemas.microsoft.com/office/2006/metadata/properties" xmlns:ns3="f6a90694-cdc7-450b-a7a2-84aabae28404" xmlns:ns4="6c8108ca-e3bf-4c04-bfea-b0058f1149fc" targetNamespace="http://schemas.microsoft.com/office/2006/metadata/properties" ma:root="true" ma:fieldsID="e771bac027426525639ad3873dcce7f0" ns3:_="" ns4:_="">
    <xsd:import namespace="f6a90694-cdc7-450b-a7a2-84aabae28404"/>
    <xsd:import namespace="6c8108ca-e3bf-4c04-bfea-b0058f1149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90694-cdc7-450b-a7a2-84aabae28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108ca-e3bf-4c04-bfea-b0058f1149f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E60641-0A5F-4173-A87C-869232484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90694-cdc7-450b-a7a2-84aabae28404"/>
    <ds:schemaRef ds:uri="6c8108ca-e3bf-4c04-bfea-b0058f114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F7546-2C25-4713-AA7B-FA5F7275B6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EF8F5B-36B4-4BF4-9748-DBA0F343027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6c8108ca-e3bf-4c04-bfea-b0058f1149fc"/>
    <ds:schemaRef ds:uri="f6a90694-cdc7-450b-a7a2-84aabae284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Výkaz</vt:lpstr>
      <vt:lpstr>Číselník</vt:lpstr>
      <vt:lpstr>Natavení pracovní doby</vt:lpstr>
      <vt:lpstr>Výkaz!Oblast_tisku</vt:lpstr>
    </vt:vector>
  </TitlesOfParts>
  <Company>1. LF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1.LF.UK</dc:creator>
  <cp:lastModifiedBy>Jan Sekula</cp:lastModifiedBy>
  <cp:lastPrinted>2023-10-13T13:17:30Z</cp:lastPrinted>
  <dcterms:created xsi:type="dcterms:W3CDTF">2004-02-22T14:04:33Z</dcterms:created>
  <dcterms:modified xsi:type="dcterms:W3CDTF">2023-10-13T13:22:11Z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0x01010032BD6C7530ED8643955FD40B395AB5A3</vt:lpwstr>
  </property>
</Properties>
</file>